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amicafw.sharepoint.com/Public/Marketing and Communications/Website/2024 revamp/Downloadable/"/>
    </mc:Choice>
  </mc:AlternateContent>
  <xr:revisionPtr revIDLastSave="102" documentId="8_{09D63D33-B440-40BB-B259-9DF98E490CCF}" xr6:coauthVersionLast="47" xr6:coauthVersionMax="47" xr10:uidLastSave="{7361E0F0-EAC9-49B6-A998-A3E34644F2DF}"/>
  <bookViews>
    <workbookView xWindow="-120" yWindow="-120" windowWidth="29040" windowHeight="15840" xr2:uid="{00000000-000D-0000-FFFF-FFFF00000000}"/>
  </bookViews>
  <sheets>
    <sheet name="PERSONAL BUDGET" sheetId="1" r:id="rId1"/>
  </sheets>
  <definedNames>
    <definedName name="LastCol">COUNTA('PERSONAL BUDGET'!$4:$4)+1</definedName>
    <definedName name="PrintArea_SET">OFFSET('PERSONAL BUDGET'!$C$2,,,MATCH(REPT("z",255),'PERSONAL BUDGET'!$B:$B),LastCol)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9" i="1" l="1"/>
  <c r="O16" i="1"/>
  <c r="O100" i="1"/>
  <c r="O99" i="1"/>
  <c r="O93" i="1"/>
  <c r="O18" i="1"/>
  <c r="O19" i="1"/>
  <c r="O20" i="1"/>
  <c r="O30" i="1"/>
  <c r="O106" i="1"/>
  <c r="O109" i="1"/>
  <c r="O110" i="1"/>
  <c r="O111" i="1"/>
  <c r="O103" i="1"/>
  <c r="O102" i="1"/>
  <c r="O36" i="1"/>
  <c r="O108" i="1"/>
  <c r="O84" i="1"/>
  <c r="O74" i="1"/>
  <c r="O73" i="1"/>
  <c r="O65" i="1"/>
  <c r="O25" i="1"/>
  <c r="O9" i="1"/>
  <c r="O6" i="1"/>
  <c r="O21" i="1"/>
  <c r="O17" i="1"/>
  <c r="O15" i="1"/>
  <c r="D121" i="1" l="1"/>
  <c r="E121" i="1"/>
  <c r="F121" i="1"/>
  <c r="G121" i="1"/>
  <c r="H121" i="1"/>
  <c r="I121" i="1"/>
  <c r="J121" i="1"/>
  <c r="K121" i="1"/>
  <c r="L121" i="1"/>
  <c r="M121" i="1"/>
  <c r="N121" i="1"/>
  <c r="C121" i="1"/>
  <c r="D113" i="1"/>
  <c r="E113" i="1"/>
  <c r="F113" i="1"/>
  <c r="G113" i="1"/>
  <c r="H113" i="1"/>
  <c r="I113" i="1"/>
  <c r="J113" i="1"/>
  <c r="K113" i="1"/>
  <c r="L113" i="1"/>
  <c r="M113" i="1"/>
  <c r="N113" i="1"/>
  <c r="C113" i="1"/>
  <c r="D96" i="1"/>
  <c r="E96" i="1"/>
  <c r="F96" i="1"/>
  <c r="G96" i="1"/>
  <c r="H96" i="1"/>
  <c r="I96" i="1"/>
  <c r="J96" i="1"/>
  <c r="K96" i="1"/>
  <c r="L96" i="1"/>
  <c r="M96" i="1"/>
  <c r="N96" i="1"/>
  <c r="C96" i="1"/>
  <c r="D87" i="1"/>
  <c r="E87" i="1"/>
  <c r="F87" i="1"/>
  <c r="G87" i="1"/>
  <c r="H87" i="1"/>
  <c r="I87" i="1"/>
  <c r="J87" i="1"/>
  <c r="K87" i="1"/>
  <c r="L87" i="1"/>
  <c r="M87" i="1"/>
  <c r="N87" i="1"/>
  <c r="C87" i="1"/>
  <c r="D76" i="1"/>
  <c r="E76" i="1"/>
  <c r="F76" i="1"/>
  <c r="G76" i="1"/>
  <c r="H76" i="1"/>
  <c r="I76" i="1"/>
  <c r="J76" i="1"/>
  <c r="K76" i="1"/>
  <c r="L76" i="1"/>
  <c r="M76" i="1"/>
  <c r="N76" i="1"/>
  <c r="C76" i="1"/>
  <c r="D67" i="1"/>
  <c r="E67" i="1"/>
  <c r="F67" i="1"/>
  <c r="G67" i="1"/>
  <c r="H67" i="1"/>
  <c r="I67" i="1"/>
  <c r="J67" i="1"/>
  <c r="K67" i="1"/>
  <c r="L67" i="1"/>
  <c r="M67" i="1"/>
  <c r="N67" i="1"/>
  <c r="C67" i="1"/>
  <c r="D57" i="1"/>
  <c r="E57" i="1"/>
  <c r="F57" i="1"/>
  <c r="G57" i="1"/>
  <c r="H57" i="1"/>
  <c r="I57" i="1"/>
  <c r="J57" i="1"/>
  <c r="K57" i="1"/>
  <c r="L57" i="1"/>
  <c r="M57" i="1"/>
  <c r="N57" i="1"/>
  <c r="C57" i="1"/>
  <c r="O117" i="1"/>
  <c r="O118" i="1"/>
  <c r="O119" i="1"/>
  <c r="O120" i="1"/>
  <c r="O116" i="1"/>
  <c r="O104" i="1"/>
  <c r="O105" i="1"/>
  <c r="O107" i="1"/>
  <c r="O112" i="1"/>
  <c r="O101" i="1"/>
  <c r="O91" i="1"/>
  <c r="O92" i="1"/>
  <c r="O94" i="1"/>
  <c r="O95" i="1"/>
  <c r="O90" i="1"/>
  <c r="O80" i="1"/>
  <c r="O81" i="1"/>
  <c r="O82" i="1"/>
  <c r="O83" i="1"/>
  <c r="O85" i="1"/>
  <c r="O86" i="1"/>
  <c r="O71" i="1"/>
  <c r="O72" i="1"/>
  <c r="O75" i="1"/>
  <c r="O70" i="1"/>
  <c r="O61" i="1"/>
  <c r="O62" i="1"/>
  <c r="O63" i="1"/>
  <c r="O64" i="1"/>
  <c r="O66" i="1"/>
  <c r="O60" i="1"/>
  <c r="O53" i="1"/>
  <c r="O54" i="1"/>
  <c r="O55" i="1"/>
  <c r="O56" i="1"/>
  <c r="O52" i="1"/>
  <c r="D49" i="1"/>
  <c r="E49" i="1"/>
  <c r="F49" i="1"/>
  <c r="G49" i="1"/>
  <c r="H49" i="1"/>
  <c r="I49" i="1"/>
  <c r="J49" i="1"/>
  <c r="K49" i="1"/>
  <c r="L49" i="1"/>
  <c r="M49" i="1"/>
  <c r="N49" i="1"/>
  <c r="C49" i="1"/>
  <c r="O46" i="1"/>
  <c r="O47" i="1"/>
  <c r="O48" i="1"/>
  <c r="O45" i="1"/>
  <c r="D42" i="1"/>
  <c r="E42" i="1"/>
  <c r="F42" i="1"/>
  <c r="G42" i="1"/>
  <c r="H42" i="1"/>
  <c r="I42" i="1"/>
  <c r="J42" i="1"/>
  <c r="K42" i="1"/>
  <c r="L42" i="1"/>
  <c r="M42" i="1"/>
  <c r="N42" i="1"/>
  <c r="C42" i="1"/>
  <c r="O37" i="1"/>
  <c r="O38" i="1"/>
  <c r="O39" i="1"/>
  <c r="O40" i="1"/>
  <c r="O41" i="1"/>
  <c r="O35" i="1"/>
  <c r="D32" i="1"/>
  <c r="E32" i="1"/>
  <c r="F32" i="1"/>
  <c r="G32" i="1"/>
  <c r="H32" i="1"/>
  <c r="I32" i="1"/>
  <c r="J32" i="1"/>
  <c r="K32" i="1"/>
  <c r="L32" i="1"/>
  <c r="M32" i="1"/>
  <c r="N32" i="1"/>
  <c r="C32" i="1"/>
  <c r="O26" i="1"/>
  <c r="O27" i="1"/>
  <c r="O28" i="1"/>
  <c r="O29" i="1"/>
  <c r="O31" i="1"/>
  <c r="D22" i="1"/>
  <c r="E22" i="1"/>
  <c r="F22" i="1"/>
  <c r="G22" i="1"/>
  <c r="H22" i="1"/>
  <c r="I22" i="1"/>
  <c r="J22" i="1"/>
  <c r="K22" i="1"/>
  <c r="L22" i="1"/>
  <c r="M22" i="1"/>
  <c r="N22" i="1"/>
  <c r="C22" i="1"/>
  <c r="O49" i="1" l="1"/>
  <c r="O113" i="1"/>
  <c r="O96" i="1"/>
  <c r="O87" i="1"/>
  <c r="O76" i="1"/>
  <c r="O67" i="1"/>
  <c r="O57" i="1"/>
  <c r="K124" i="1"/>
  <c r="O42" i="1"/>
  <c r="O32" i="1"/>
  <c r="O22" i="1"/>
  <c r="J124" i="1"/>
  <c r="I124" i="1"/>
  <c r="H124" i="1"/>
  <c r="C124" i="1"/>
  <c r="G124" i="1"/>
  <c r="N124" i="1"/>
  <c r="M124" i="1"/>
  <c r="L124" i="1"/>
  <c r="D124" i="1"/>
  <c r="F124" i="1"/>
  <c r="E124" i="1"/>
  <c r="O121" i="1"/>
  <c r="N11" i="1"/>
  <c r="F11" i="1"/>
  <c r="K11" i="1"/>
  <c r="M11" i="1"/>
  <c r="E11" i="1"/>
  <c r="D11" i="1"/>
  <c r="H11" i="1"/>
  <c r="G11" i="1"/>
  <c r="C11" i="1"/>
  <c r="L11" i="1"/>
  <c r="J11" i="1"/>
  <c r="O10" i="1"/>
  <c r="O8" i="1"/>
  <c r="I11" i="1"/>
  <c r="O7" i="1"/>
  <c r="C125" i="1" l="1"/>
  <c r="K125" i="1"/>
  <c r="I125" i="1"/>
  <c r="H125" i="1"/>
  <c r="E125" i="1"/>
  <c r="M125" i="1"/>
  <c r="G125" i="1"/>
  <c r="O124" i="1"/>
  <c r="J125" i="1"/>
  <c r="L125" i="1"/>
  <c r="F125" i="1"/>
  <c r="N125" i="1"/>
  <c r="D125" i="1"/>
  <c r="O11" i="1"/>
  <c r="O125" i="1" l="1"/>
</calcChain>
</file>

<file path=xl/sharedStrings.xml><?xml version="1.0" encoding="utf-8"?>
<sst xmlns="http://schemas.openxmlformats.org/spreadsheetml/2006/main" count="299" uniqueCount="114">
  <si>
    <t xml:space="preserve"> </t>
  </si>
  <si>
    <t>REVENUE</t>
  </si>
  <si>
    <t>INCOME</t>
  </si>
  <si>
    <t>JAN</t>
  </si>
  <si>
    <t>FEB</t>
  </si>
  <si>
    <t>MAR</t>
  </si>
  <si>
    <t>APR</t>
  </si>
  <si>
    <t>MAY</t>
  </si>
  <si>
    <t>JUN</t>
  </si>
  <si>
    <t>JUL</t>
  </si>
  <si>
    <t>AUG</t>
  </si>
  <si>
    <t>SEP</t>
  </si>
  <si>
    <t>OCT</t>
  </si>
  <si>
    <t>NOV</t>
  </si>
  <si>
    <t>DEC</t>
  </si>
  <si>
    <t>YEAR</t>
  </si>
  <si>
    <t>SPARKLINE</t>
  </si>
  <si>
    <t>Interest/dividends</t>
  </si>
  <si>
    <t>Total</t>
  </si>
  <si>
    <t>EXPENSES</t>
  </si>
  <si>
    <t>HOME</t>
  </si>
  <si>
    <t>Mortgage</t>
  </si>
  <si>
    <t>Insurance</t>
  </si>
  <si>
    <t>Repairs</t>
  </si>
  <si>
    <t>DAILY LIVING</t>
  </si>
  <si>
    <t xml:space="preserve">Groceries </t>
  </si>
  <si>
    <t>Child care</t>
  </si>
  <si>
    <t>Dry cleaning</t>
  </si>
  <si>
    <t>Housecleaning service</t>
  </si>
  <si>
    <t>TRANSPORTATION</t>
  </si>
  <si>
    <t>Car wash/detailing services</t>
  </si>
  <si>
    <t>Parking</t>
  </si>
  <si>
    <t>Public transportation</t>
  </si>
  <si>
    <t>ENTERTAINMENT</t>
  </si>
  <si>
    <t>Concerts/clubs</t>
  </si>
  <si>
    <t>HEALTH</t>
  </si>
  <si>
    <t>Health club dues</t>
  </si>
  <si>
    <t>Prescriptions</t>
  </si>
  <si>
    <t>Veterinarians/pet medicines</t>
  </si>
  <si>
    <t>Life insurance</t>
  </si>
  <si>
    <t>Plane fare</t>
  </si>
  <si>
    <t>Accommodations</t>
  </si>
  <si>
    <t>Food</t>
  </si>
  <si>
    <t>Souvenirs</t>
  </si>
  <si>
    <t>Pet boarding</t>
  </si>
  <si>
    <t>Rental car</t>
  </si>
  <si>
    <t>RECREATION</t>
  </si>
  <si>
    <t>Gym fees</t>
  </si>
  <si>
    <t>Sports equipment</t>
  </si>
  <si>
    <t>Team dues</t>
  </si>
  <si>
    <t>Toys/child gear</t>
  </si>
  <si>
    <t>Magazines</t>
  </si>
  <si>
    <t>Newspapers</t>
  </si>
  <si>
    <t>Charity</t>
  </si>
  <si>
    <t>PERSONAL</t>
  </si>
  <si>
    <t>Clothing</t>
  </si>
  <si>
    <t>Gifts</t>
  </si>
  <si>
    <t>Books</t>
  </si>
  <si>
    <t>FINANCIAL OBLIGATIONS</t>
  </si>
  <si>
    <t>Credit card payments</t>
  </si>
  <si>
    <t>Income tax (additional)</t>
  </si>
  <si>
    <t>Other obligations</t>
  </si>
  <si>
    <t xml:space="preserve">   Other</t>
  </si>
  <si>
    <t>TOTALS</t>
  </si>
  <si>
    <t>Total expenses</t>
  </si>
  <si>
    <t>Cash short/extra</t>
  </si>
  <si>
    <t>Other income</t>
  </si>
  <si>
    <t>Spending Money</t>
  </si>
  <si>
    <t>Broadband</t>
  </si>
  <si>
    <t>Computer games/in-app purchases</t>
  </si>
  <si>
    <t>Audio books</t>
  </si>
  <si>
    <t>Sky</t>
  </si>
  <si>
    <t>Pocket money</t>
  </si>
  <si>
    <t>Music streaming</t>
  </si>
  <si>
    <t>Film/TV Streaming</t>
  </si>
  <si>
    <t>Private pension</t>
  </si>
  <si>
    <t>Fuel</t>
  </si>
  <si>
    <t>Car payments</t>
  </si>
  <si>
    <t>Medium term savings (SS ISA)</t>
  </si>
  <si>
    <t xml:space="preserve">Long-term savings </t>
  </si>
  <si>
    <t>Short term/emergency savings</t>
  </si>
  <si>
    <t>Private health insurance</t>
  </si>
  <si>
    <t>Critical illness insurance</t>
  </si>
  <si>
    <t>Income protection insurance</t>
  </si>
  <si>
    <t>Loan repayments</t>
  </si>
  <si>
    <t>Takeaways</t>
  </si>
  <si>
    <t>Dog walker/doggie daycare</t>
  </si>
  <si>
    <t>School lunches</t>
  </si>
  <si>
    <t>Service charges (leasehold)</t>
  </si>
  <si>
    <t>Electricity</t>
  </si>
  <si>
    <t>Gas</t>
  </si>
  <si>
    <t>Water</t>
  </si>
  <si>
    <t>Council Tax</t>
  </si>
  <si>
    <t>Other drugs/supplements</t>
  </si>
  <si>
    <t>Physio/other regular therapy</t>
  </si>
  <si>
    <t>Hairdresser/barber</t>
  </si>
  <si>
    <t>Nails, brows, other regular treatments</t>
  </si>
  <si>
    <t>UPLANNED/ONE-OFF PAYMENTS</t>
  </si>
  <si>
    <t>Buildings insurance</t>
  </si>
  <si>
    <t>Home contents insurance</t>
  </si>
  <si>
    <t>SUBSCRIPTIONS</t>
  </si>
  <si>
    <t>Eating out</t>
  </si>
  <si>
    <t>Cinema, bowling, etc.</t>
  </si>
  <si>
    <t>"If you take out all the receipts from your purse or wallet and stack them together, they make a teeny, tiny book about why you are broke"</t>
  </si>
  <si>
    <t xml:space="preserve">“The slightest adjustments to your           spending can dramatically alter the     outcomes in your life.” </t>
  </si>
  <si>
    <t>"The life of your dreams starts with being really, really clear about what you want, surrounding yourself with good people who can help you and taking responsibility and control over your own life, including, your money."</t>
  </si>
  <si>
    <t xml:space="preserve">PERSONAL BUDGET </t>
  </si>
  <si>
    <t xml:space="preserve">Finished? Now it's time for a conversation about medium and long-term goals. Book your no obligation, no cost chat and see how having a financial adviser on your team can get you where you want to go quicker and more effectively. </t>
  </si>
  <si>
    <t>Benefits (child, income, other)</t>
  </si>
  <si>
    <t>TRAVEL/HOLIDAYS</t>
  </si>
  <si>
    <t>Call Karan on 020 7183 5254 or 07976 616939 or email karan.wilson@sjpp.co.uk to arrange a friendly video call or in-person meeting.</t>
  </si>
  <si>
    <t>Client 1</t>
  </si>
  <si>
    <t>Client 2</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</si>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</sst>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809]* #,##0.00_-;\-[$£-809]* #,##0.00_-;_-[$£-809]* &quot;-&quot;??_-;_-@_-"/>
  </numFmts>
  <fonts count="25" x14ac:knownFonts="1">
    <font>
      <sz val="10"/>
      <color theme="1" tint="0.14993743705557422"/>
      <name val="verdana"/>
      <family val="2"/>
      <scheme val="minor"/>
    </font>
    <font>
      <b/>
      <sz val="10"/>
      <color theme="1" tint="0.14990691854609822"/>
      <name val="Gill Sans MT"/>
      <family val="2"/>
      <scheme val="major"/>
    </font>
    <font>
      <sz val="11"/>
      <color theme="1" tint="0.14993743705557422"/>
      <name val="Gill Sans MT"/>
      <family val="2"/>
      <scheme val="major"/>
    </font>
    <font>
      <sz val="22"/>
      <color theme="1" tint="0.14993743705557422"/>
      <name val="Gill Sans MT"/>
      <family val="2"/>
      <scheme val="major"/>
    </font>
    <font>
      <sz val="10"/>
      <color theme="1" tint="0.14993743705557422"/>
      <name val="Poppins"/>
    </font>
    <font>
      <sz val="14"/>
      <color theme="0"/>
      <name val="Poppins"/>
    </font>
    <font>
      <sz val="14"/>
      <color theme="1" tint="0.14993743705557422"/>
      <name val="Poppins"/>
    </font>
    <font>
      <sz val="14"/>
      <name val="Poppins"/>
    </font>
    <font>
      <sz val="11"/>
      <color theme="1" tint="0.14993743705557422"/>
      <name val="Poppins"/>
    </font>
    <font>
      <sz val="11"/>
      <name val="Poppins"/>
    </font>
    <font>
      <sz val="12"/>
      <color theme="1" tint="0.14993743705557422"/>
      <name val="Poppins"/>
    </font>
    <font>
      <sz val="18"/>
      <color theme="1" tint="0.14993743705557422"/>
      <name val="Poppins"/>
    </font>
    <font>
      <sz val="11"/>
      <color theme="0"/>
      <name val="Poppins"/>
    </font>
    <font>
      <sz val="10"/>
      <color theme="0"/>
      <name val="Poppins"/>
    </font>
    <font>
      <i/>
      <sz val="12"/>
      <color rgb="FFB32572"/>
      <name val="Poppins"/>
    </font>
    <font>
      <i/>
      <sz val="12"/>
      <color rgb="FF00A2C8"/>
      <name val="Poppins"/>
    </font>
    <font>
      <sz val="12"/>
      <color rgb="FF00A2C8"/>
      <name val="Poppins"/>
    </font>
    <font>
      <b/>
      <sz val="12"/>
      <color theme="0"/>
      <name val="Poppins"/>
    </font>
    <font>
      <b/>
      <sz val="10"/>
      <color theme="0"/>
      <name val="Poppins"/>
    </font>
    <font>
      <b/>
      <sz val="36"/>
      <color rgb="FFB32572"/>
      <name val="Poppins"/>
    </font>
    <font>
      <b/>
      <sz val="11"/>
      <color theme="1" tint="0.14993743705557422"/>
      <name val="Poppins"/>
    </font>
    <font>
      <b/>
      <sz val="10"/>
      <color theme="1" tint="0.14993743705557422"/>
      <name val="Poppins"/>
    </font>
    <font>
      <b/>
      <sz val="14"/>
      <name val="Poppins"/>
    </font>
    <font>
      <b/>
      <sz val="14"/>
      <color theme="0"/>
      <name val="Poppins"/>
    </font>
    <font>
      <b/>
      <sz val="11"/>
      <color theme="0"/>
      <name val="Poppins"/>
    </font>
  </fonts>
  <fills count="15">
    <fill>
      <patternFill patternType="none"/>
    </fill>
    <fill>
      <patternFill patternType="gray125"/>
    </fill>
    <fill>
      <gradientFill degree="90">
        <stop position="0">
          <color theme="0"/>
        </stop>
        <stop position="1">
          <color theme="5" tint="0.80001220740379042"/>
        </stop>
      </gradientFill>
    </fill>
    <fill>
      <patternFill patternType="solid">
        <fgColor theme="0"/>
        <bgColor auto="1"/>
      </patternFill>
    </fill>
    <fill>
      <patternFill patternType="solid">
        <fgColor theme="5" tint="0.59999389629810485"/>
        <bgColor indexed="64"/>
      </patternFill>
    </fill>
    <fill>
      <patternFill patternType="solid">
        <fgColor rgb="FFF7F7F7"/>
        <bgColor indexed="64"/>
      </patternFill>
    </fill>
    <fill>
      <patternFill patternType="solid">
        <fgColor rgb="FF008AAB"/>
        <bgColor indexed="64"/>
      </patternFill>
    </fill>
    <fill>
      <patternFill patternType="solid">
        <fgColor rgb="FF00CEFE"/>
        <bgColor indexed="64"/>
      </patternFill>
    </fill>
    <fill>
      <patternFill patternType="solid">
        <fgColor rgb="FF00A5CC"/>
        <bgColor indexed="64"/>
      </patternFill>
    </fill>
    <fill>
      <patternFill patternType="solid">
        <fgColor rgb="FF00B7E2"/>
        <bgColor indexed="64"/>
      </patternFill>
    </fill>
    <fill>
      <patternFill patternType="solid">
        <fgColor rgb="FF00667E"/>
        <bgColor indexed="64"/>
      </patternFill>
    </fill>
    <fill>
      <patternFill patternType="solid">
        <fgColor rgb="FF00A2C8"/>
        <bgColor indexed="64"/>
      </patternFill>
    </fill>
    <fill>
      <patternFill patternType="solid">
        <fgColor rgb="FF00ADD6"/>
        <bgColor indexed="64"/>
      </patternFill>
    </fill>
    <fill>
      <patternFill patternType="solid">
        <fgColor rgb="FFBDF2FF"/>
        <bgColor indexed="64"/>
      </patternFill>
    </fill>
    <fill>
      <patternFill patternType="solid">
        <fgColor theme="6"/>
        <bgColor indexed="64"/>
      </patternFill>
    </fill>
  </fills>
  <borders count="2">
    <border>
      <left/>
      <right/>
      <top/>
      <bottom/>
      <diagonal/>
    </border>
    <border>
      <left/>
      <right/>
      <top/>
      <bottom style="medium">
        <color theme="4" tint="-0.24994659260841701"/>
      </bottom>
      <diagonal/>
    </border>
  </borders>
  <cellStyleXfs count="5">
    <xf numFmtId="0" fontId="0" fillId="5"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3" borderId="0" applyNumberFormat="0" applyProtection="0">
      <alignment horizontal="left" vertical="center" indent="1"/>
    </xf>
    <xf numFmtId="0" fontId="1" fillId="2" borderId="0" applyNumberFormat="0" applyProtection="0">
      <alignment vertical="center"/>
    </xf>
  </cellStyleXfs>
  <cellXfs count="88">
    <xf numFmtId="0" fontId="0" fillId="5" borderId="0" xfId="0">
      <alignment vertical="center"/>
    </xf>
    <xf numFmtId="164" fontId="4" fillId="0" borderId="0" xfId="0" applyNumberFormat="1" applyFont="1" applyFill="1">
      <alignment vertical="center"/>
    </xf>
    <xf numFmtId="164" fontId="4" fillId="13" borderId="0" xfId="0" applyNumberFormat="1" applyFont="1" applyFill="1">
      <alignment vertical="center"/>
    </xf>
    <xf numFmtId="164" fontId="4" fillId="8" borderId="0" xfId="0" applyNumberFormat="1" applyFont="1" applyFill="1">
      <alignment vertical="center"/>
    </xf>
    <xf numFmtId="164" fontId="6" fillId="8" borderId="0" xfId="0" applyNumberFormat="1" applyFont="1" applyFill="1">
      <alignment vertical="center"/>
    </xf>
    <xf numFmtId="164" fontId="6" fillId="0" borderId="0" xfId="0" applyNumberFormat="1" applyFont="1" applyFill="1">
      <alignment vertical="center"/>
    </xf>
    <xf numFmtId="164" fontId="7" fillId="9" borderId="0" xfId="0" applyNumberFormat="1" applyFont="1" applyFill="1" applyAlignment="1">
      <alignment horizontal="left" vertical="center" indent="1"/>
    </xf>
    <xf numFmtId="164" fontId="7" fillId="9" borderId="0" xfId="0" applyNumberFormat="1" applyFont="1" applyFill="1" applyAlignment="1">
      <alignment horizontal="right" vertical="center" indent="1"/>
    </xf>
    <xf numFmtId="164" fontId="7" fillId="9" borderId="0" xfId="0" applyNumberFormat="1" applyFont="1" applyFill="1">
      <alignment vertical="center"/>
    </xf>
    <xf numFmtId="164" fontId="8" fillId="8" borderId="0" xfId="0" applyNumberFormat="1" applyFont="1" applyFill="1">
      <alignment vertical="center"/>
    </xf>
    <xf numFmtId="164" fontId="8" fillId="0" borderId="0" xfId="0" applyNumberFormat="1" applyFont="1" applyFill="1">
      <alignment vertical="center"/>
    </xf>
    <xf numFmtId="164" fontId="8" fillId="13" borderId="0" xfId="0" applyNumberFormat="1" applyFont="1" applyFill="1" applyAlignment="1">
      <alignment horizontal="right" vertical="center" indent="1"/>
    </xf>
    <xf numFmtId="164" fontId="8" fillId="5" borderId="0" xfId="0" applyNumberFormat="1" applyFont="1" applyAlignment="1">
      <alignment horizontal="right" vertical="center" indent="1"/>
    </xf>
    <xf numFmtId="164" fontId="8" fillId="5" borderId="0" xfId="0" applyNumberFormat="1" applyFont="1" applyAlignment="1">
      <alignment horizontal="right" vertical="center"/>
    </xf>
    <xf numFmtId="164" fontId="10" fillId="7" borderId="0" xfId="0" applyNumberFormat="1" applyFont="1" applyFill="1">
      <alignment vertical="center"/>
    </xf>
    <xf numFmtId="164" fontId="10" fillId="7" borderId="0" xfId="0" applyNumberFormat="1" applyFont="1" applyFill="1" applyAlignment="1">
      <alignment horizontal="right" vertical="center" indent="1"/>
    </xf>
    <xf numFmtId="164" fontId="4" fillId="7" borderId="0" xfId="0" applyNumberFormat="1" applyFont="1" applyFill="1">
      <alignment vertical="center"/>
    </xf>
    <xf numFmtId="164" fontId="5" fillId="6" borderId="0" xfId="2" applyNumberFormat="1" applyFont="1" applyFill="1" applyBorder="1" applyAlignment="1">
      <alignment horizontal="left" vertical="center" indent="1"/>
    </xf>
    <xf numFmtId="164" fontId="5" fillId="6" borderId="0" xfId="2" applyNumberFormat="1" applyFont="1" applyFill="1" applyBorder="1" applyAlignment="1">
      <alignment horizontal="right" vertical="center" indent="1"/>
    </xf>
    <xf numFmtId="164" fontId="5" fillId="6" borderId="0" xfId="2" applyNumberFormat="1" applyFont="1" applyFill="1" applyBorder="1" applyAlignment="1">
      <alignment horizontal="right" vertical="center"/>
    </xf>
    <xf numFmtId="164" fontId="11" fillId="8" borderId="0" xfId="0" applyNumberFormat="1" applyFont="1" applyFill="1">
      <alignment vertical="center"/>
    </xf>
    <xf numFmtId="164" fontId="11" fillId="0" borderId="0" xfId="0" applyNumberFormat="1" applyFont="1" applyFill="1">
      <alignment vertical="center"/>
    </xf>
    <xf numFmtId="164" fontId="7" fillId="8" borderId="0" xfId="0" applyNumberFormat="1" applyFont="1" applyFill="1">
      <alignment vertical="center"/>
    </xf>
    <xf numFmtId="164" fontId="7" fillId="0" borderId="0" xfId="0" applyNumberFormat="1" applyFont="1" applyFill="1">
      <alignment vertical="center"/>
    </xf>
    <xf numFmtId="164" fontId="8" fillId="7" borderId="0" xfId="0" applyNumberFormat="1" applyFont="1" applyFill="1">
      <alignment vertical="center"/>
    </xf>
    <xf numFmtId="164" fontId="8" fillId="7" borderId="0" xfId="0" applyNumberFormat="1" applyFont="1" applyFill="1" applyAlignment="1">
      <alignment horizontal="right" vertical="center" indent="1"/>
    </xf>
    <xf numFmtId="164" fontId="7" fillId="12" borderId="0" xfId="0" applyNumberFormat="1" applyFont="1" applyFill="1" applyAlignment="1">
      <alignment horizontal="left" vertical="center" indent="1"/>
    </xf>
    <xf numFmtId="164" fontId="7" fillId="12" borderId="0" xfId="0" applyNumberFormat="1" applyFont="1" applyFill="1" applyAlignment="1">
      <alignment horizontal="right" vertical="center" indent="1"/>
    </xf>
    <xf numFmtId="164" fontId="4" fillId="11" borderId="0" xfId="0" applyNumberFormat="1" applyFont="1" applyFill="1" applyAlignment="1"/>
    <xf numFmtId="164" fontId="8" fillId="11" borderId="0" xfId="0" applyNumberFormat="1" applyFont="1" applyFill="1">
      <alignment vertical="center"/>
    </xf>
    <xf numFmtId="164" fontId="4" fillId="11" borderId="0" xfId="0" applyNumberFormat="1" applyFont="1" applyFill="1">
      <alignment vertical="center"/>
    </xf>
    <xf numFmtId="164" fontId="5" fillId="10" borderId="0" xfId="3" applyNumberFormat="1" applyFont="1" applyFill="1" applyAlignment="1">
      <alignment horizontal="right" vertical="center" indent="1"/>
    </xf>
    <xf numFmtId="164" fontId="5" fillId="12" borderId="0" xfId="3" applyNumberFormat="1" applyFont="1" applyFill="1" applyAlignment="1">
      <alignment horizontal="right" vertical="center" indent="1"/>
    </xf>
    <xf numFmtId="164" fontId="5" fillId="10" borderId="0" xfId="3" applyNumberFormat="1" applyFont="1" applyFill="1">
      <alignment horizontal="left" vertical="center" indent="1"/>
    </xf>
    <xf numFmtId="164" fontId="12" fillId="10" borderId="0" xfId="0" applyNumberFormat="1" applyFont="1" applyFill="1" applyAlignment="1">
      <alignment horizontal="right" vertical="center" indent="1"/>
    </xf>
    <xf numFmtId="164" fontId="12" fillId="12" borderId="0" xfId="0" applyNumberFormat="1" applyFont="1" applyFill="1" applyAlignment="1">
      <alignment horizontal="right" vertical="center" indent="1"/>
    </xf>
    <xf numFmtId="164" fontId="12" fillId="10" borderId="0" xfId="0" applyNumberFormat="1" applyFont="1" applyFill="1" applyAlignment="1">
      <alignment horizontal="right" vertical="center"/>
    </xf>
    <xf numFmtId="164" fontId="4" fillId="11" borderId="0" xfId="0" applyNumberFormat="1" applyFont="1" applyFill="1" applyAlignment="1">
      <alignment horizontal="right" vertical="center"/>
    </xf>
    <xf numFmtId="164" fontId="4" fillId="4" borderId="0" xfId="0" applyNumberFormat="1" applyFont="1" applyFill="1" applyAlignment="1"/>
    <xf numFmtId="164" fontId="4" fillId="4" borderId="0" xfId="0" applyNumberFormat="1" applyFont="1" applyFill="1">
      <alignment vertical="center"/>
    </xf>
    <xf numFmtId="164" fontId="4" fillId="4" borderId="0" xfId="0" applyNumberFormat="1" applyFont="1" applyFill="1" applyAlignment="1">
      <alignment horizontal="right" vertical="center"/>
    </xf>
    <xf numFmtId="164" fontId="13" fillId="11" borderId="0" xfId="0" applyNumberFormat="1" applyFont="1" applyFill="1" applyAlignment="1">
      <alignment horizontal="center"/>
    </xf>
    <xf numFmtId="164" fontId="13" fillId="11" borderId="0" xfId="0" applyNumberFormat="1" applyFont="1" applyFill="1" applyAlignment="1">
      <alignment horizontal="center" vertical="center"/>
    </xf>
    <xf numFmtId="164" fontId="17" fillId="11" borderId="0" xfId="0" applyNumberFormat="1" applyFont="1" applyFill="1" applyAlignment="1">
      <alignment horizontal="center" vertical="center"/>
    </xf>
    <xf numFmtId="164" fontId="18" fillId="11" borderId="0" xfId="0" applyNumberFormat="1" applyFont="1" applyFill="1" applyAlignment="1">
      <alignment horizontal="center" vertical="center"/>
    </xf>
    <xf numFmtId="164" fontId="19" fillId="13" borderId="0" xfId="1" applyNumberFormat="1" applyFont="1" applyFill="1" applyAlignment="1">
      <alignment horizontal="center" vertical="center" wrapText="1"/>
    </xf>
    <xf numFmtId="164" fontId="14" fillId="13" borderId="0" xfId="1" applyNumberFormat="1" applyFont="1" applyFill="1" applyAlignment="1">
      <alignment horizontal="center" vertical="center" wrapText="1"/>
    </xf>
    <xf numFmtId="164" fontId="5" fillId="6" borderId="0" xfId="2" applyNumberFormat="1" applyFont="1" applyFill="1" applyBorder="1" applyAlignment="1">
      <alignment horizontal="left" vertical="center"/>
    </xf>
    <xf numFmtId="164" fontId="4" fillId="8" borderId="0" xfId="0" applyNumberFormat="1" applyFont="1" applyFill="1" applyAlignment="1">
      <alignment horizontal="center" vertical="center"/>
    </xf>
    <xf numFmtId="164" fontId="4" fillId="8" borderId="0" xfId="0" applyNumberFormat="1" applyFont="1" applyFill="1" applyAlignment="1">
      <alignment horizontal="center"/>
    </xf>
    <xf numFmtId="164" fontId="8" fillId="8" borderId="0" xfId="0" applyNumberFormat="1" applyFont="1" applyFill="1" applyAlignment="1">
      <alignment horizontal="center" vertical="center"/>
    </xf>
    <xf numFmtId="164" fontId="15" fillId="13" borderId="0" xfId="1" applyNumberFormat="1" applyFont="1" applyFill="1" applyAlignment="1">
      <alignment horizontal="center" vertical="center" wrapText="1"/>
    </xf>
    <xf numFmtId="164" fontId="16" fillId="13" borderId="0" xfId="1" applyNumberFormat="1" applyFont="1" applyFill="1" applyAlignment="1">
      <alignment horizontal="center" vertical="center" wrapText="1"/>
    </xf>
    <xf numFmtId="164" fontId="20" fillId="13" borderId="0" xfId="0" applyNumberFormat="1" applyFont="1" applyFill="1" applyAlignment="1">
      <alignment horizontal="right" vertical="center" indent="1"/>
    </xf>
    <xf numFmtId="164" fontId="20" fillId="13" borderId="0" xfId="0" applyNumberFormat="1" applyFont="1" applyFill="1" applyAlignment="1">
      <alignment horizontal="right" vertical="center"/>
    </xf>
    <xf numFmtId="164" fontId="20" fillId="8" borderId="0" xfId="0" applyNumberFormat="1" applyFont="1" applyFill="1">
      <alignment vertical="center"/>
    </xf>
    <xf numFmtId="164" fontId="20" fillId="0" borderId="0" xfId="0" applyNumberFormat="1" applyFont="1" applyFill="1">
      <alignment vertical="center"/>
    </xf>
    <xf numFmtId="164" fontId="21" fillId="8" borderId="0" xfId="0" applyNumberFormat="1" applyFont="1" applyFill="1">
      <alignment vertical="center"/>
    </xf>
    <xf numFmtId="164" fontId="21" fillId="0" borderId="0" xfId="0" applyNumberFormat="1" applyFont="1" applyFill="1">
      <alignment vertical="center"/>
    </xf>
    <xf numFmtId="164" fontId="22" fillId="8" borderId="0" xfId="0" applyNumberFormat="1" applyFont="1" applyFill="1">
      <alignment vertical="center"/>
    </xf>
    <xf numFmtId="164" fontId="22" fillId="0" borderId="0" xfId="0" applyNumberFormat="1" applyFont="1" applyFill="1">
      <alignment vertical="center"/>
    </xf>
    <xf numFmtId="164" fontId="23" fillId="6" borderId="0" xfId="3" applyNumberFormat="1" applyFont="1" applyFill="1">
      <alignment horizontal="left" vertical="center" indent="1"/>
    </xf>
    <xf numFmtId="164" fontId="24" fillId="6" borderId="0" xfId="0" applyNumberFormat="1" applyFont="1" applyFill="1" applyAlignment="1">
      <alignment horizontal="left" vertical="center" indent="1"/>
    </xf>
    <xf numFmtId="164" fontId="8" fillId="5" borderId="0" xfId="0" applyNumberFormat="1" applyFont="1" applyAlignment="1">
      <alignment vertical="center"/>
    </xf>
    <xf numFmtId="164" fontId="9" fillId="13" borderId="0" xfId="0" applyNumberFormat="1" applyFont="1" applyFill="1" applyAlignment="1">
      <alignment vertical="center"/>
    </xf>
    <xf numFmtId="164" fontId="9" fillId="5" borderId="0" xfId="0" applyNumberFormat="1" applyFont="1" applyAlignment="1">
      <alignment vertical="center"/>
    </xf>
    <xf numFmtId="164" fontId="8" fillId="13" borderId="0" xfId="0" applyNumberFormat="1" applyFont="1" applyFill="1" applyAlignment="1">
      <alignment vertical="center"/>
    </xf>
    <xf numFmtId="164" fontId="20" fillId="13" borderId="0" xfId="0" applyNumberFormat="1" applyFont="1" applyFill="1" applyAlignment="1">
      <alignment vertical="center"/>
    </xf>
    <xf numFmtId="164" fontId="8" fillId="5" borderId="0" xfId="0" applyNumberFormat="1" applyFont="1" applyAlignment="1">
      <alignment horizontal="left" vertical="top"/>
    </xf>
    <xf numFmtId="164" fontId="20" fillId="13" borderId="0" xfId="0" applyNumberFormat="1" applyFont="1" applyFill="1" applyAlignment="1">
      <alignment horizontal="left" vertical="top"/>
    </xf>
    <xf numFmtId="164" fontId="8" fillId="5" borderId="0" xfId="0" applyNumberFormat="1" applyFont="1" applyAlignment="1">
      <alignment vertical="top"/>
    </xf>
    <xf numFmtId="164" fontId="20" fillId="13" borderId="0" xfId="0" applyNumberFormat="1" applyFont="1" applyFill="1" applyAlignment="1">
      <alignment vertical="top"/>
    </xf>
    <xf numFmtId="164" fontId="8" fillId="8" borderId="0" xfId="0" applyNumberFormat="1" applyFont="1" applyFill="1" applyAlignment="1">
      <alignment vertical="top"/>
    </xf>
    <xf numFmtId="164" fontId="8" fillId="0" borderId="0" xfId="0" applyNumberFormat="1" applyFont="1" applyFill="1" applyAlignment="1">
      <alignment vertical="top"/>
    </xf>
    <xf numFmtId="164" fontId="4" fillId="8" borderId="0" xfId="0" applyNumberFormat="1" applyFont="1" applyFill="1" applyAlignment="1">
      <alignment vertical="top"/>
    </xf>
    <xf numFmtId="164" fontId="4" fillId="0" borderId="0" xfId="0" applyNumberFormat="1" applyFont="1" applyFill="1" applyAlignment="1">
      <alignment vertical="top"/>
    </xf>
    <xf numFmtId="164" fontId="7" fillId="8" borderId="0" xfId="0" applyNumberFormat="1" applyFont="1" applyFill="1" applyAlignment="1">
      <alignment vertical="top"/>
    </xf>
    <xf numFmtId="164" fontId="7" fillId="0" borderId="0" xfId="0" applyNumberFormat="1" applyFont="1" applyFill="1" applyAlignment="1">
      <alignment vertical="top"/>
    </xf>
    <xf numFmtId="164" fontId="20" fillId="8" borderId="0" xfId="0" applyNumberFormat="1" applyFont="1" applyFill="1" applyAlignment="1">
      <alignment vertical="top"/>
    </xf>
    <xf numFmtId="164" fontId="20" fillId="0" borderId="0" xfId="0" applyNumberFormat="1" applyFont="1" applyFill="1" applyAlignment="1">
      <alignment vertical="top"/>
    </xf>
    <xf numFmtId="164" fontId="8" fillId="13" borderId="0" xfId="0" applyNumberFormat="1" applyFont="1" applyFill="1" applyAlignment="1">
      <alignment vertical="top"/>
    </xf>
    <xf numFmtId="164" fontId="20" fillId="5" borderId="0" xfId="0" applyNumberFormat="1" applyFont="1" applyAlignment="1">
      <alignment vertical="top"/>
    </xf>
    <xf numFmtId="164" fontId="8" fillId="14" borderId="0" xfId="0" applyNumberFormat="1" applyFont="1" applyFill="1" applyAlignment="1">
      <alignment vertical="top"/>
    </xf>
    <xf numFmtId="164" fontId="6" fillId="8" borderId="0" xfId="0" applyNumberFormat="1" applyFont="1" applyFill="1" applyAlignment="1">
      <alignment vertical="top"/>
    </xf>
    <xf numFmtId="164" fontId="6" fillId="0" borderId="0" xfId="0" applyNumberFormat="1" applyFont="1" applyFill="1" applyAlignment="1">
      <alignment vertical="top"/>
    </xf>
    <xf numFmtId="164" fontId="20" fillId="7" borderId="0" xfId="0" applyNumberFormat="1" applyFont="1" applyFill="1" applyAlignment="1">
      <alignment vertical="top"/>
    </xf>
    <xf numFmtId="164" fontId="21" fillId="8" borderId="0" xfId="0" applyNumberFormat="1" applyFont="1" applyFill="1" applyAlignment="1">
      <alignment vertical="top"/>
    </xf>
    <xf numFmtId="164" fontId="21" fillId="0" borderId="0" xfId="0" applyNumberFormat="1" applyFont="1" applyFill="1" applyAlignment="1">
      <alignment vertical="top"/>
    </xf>
  </cellXfs>
  <cellStyles count="5">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447">
    <dxf>
      <font>
        <strike val="0"/>
        <outline val="0"/>
        <shadow val="0"/>
        <u val="none"/>
        <vertAlign val="baseline"/>
        <name val="Poppins"/>
        <scheme val="none"/>
      </font>
      <numFmt numFmtId="164" formatCode="_-[$£-809]* #,##0.00_-;\-[$£-809]* #,##0.00_-;_-[$£-809]* &quot;-&quot;??_-;_-@_-"/>
      <alignment horizontal="left"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strike val="0"/>
        <outline val="0"/>
        <shadow val="0"/>
        <u val="none"/>
        <vertAlign val="baseline"/>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alignment horizontal="general" vertical="top" textRotation="0" wrapText="0" indent="0" justifyLastLine="0" shrinkToFit="0" readingOrder="0"/>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name val="Poppins"/>
        <scheme val="none"/>
      </font>
      <numFmt numFmtId="164" formatCode="_-[$£-809]* #,##0.00_-;\-[$£-809]* #,##0.00_-;_-[$£-809]* &quot;-&quot;??_-;_-@_-"/>
      <alignment horizontal="left" vertical="top"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strike val="0"/>
        <outline val="0"/>
        <shadow val="0"/>
        <u val="none"/>
        <vertAlign val="baseline"/>
        <sz val="11"/>
        <name val="Poppins"/>
        <scheme val="none"/>
      </font>
      <numFmt numFmtId="164" formatCode="_-[$£-809]* #,##0.00_-;\-[$£-809]* #,##0.00_-;_-[$£-809]* &quot;-&quot;??_-;_-@_-"/>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general" vertical="center" textRotation="0" wrapText="0" indent="0" justifyLastLine="0" shrinkToFit="0" readingOrder="0"/>
    </dxf>
    <dxf>
      <font>
        <b/>
        <strike val="0"/>
        <outline val="0"/>
        <shadow val="0"/>
        <u val="none"/>
        <vertAlign val="baseline"/>
        <sz val="11"/>
        <color theme="0"/>
        <name val="Poppins"/>
        <scheme val="none"/>
      </font>
      <numFmt numFmtId="164" formatCode="_-[$£-809]* #,##0.00_-;\-[$£-809]* #,##0.00_-;_-[$£-809]* &quot;-&quot;??_-;_-@_-"/>
      <fill>
        <patternFill patternType="solid">
          <fgColor indexed="64"/>
          <bgColor rgb="FF008AAB"/>
        </patternFill>
      </fill>
      <alignment horizontal="left" vertical="center" textRotation="0" wrapText="0" relative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00CEFE"/>
        </patternFill>
      </fill>
    </dxf>
    <dxf>
      <font>
        <b/>
        <strike val="0"/>
        <outline val="0"/>
        <shadow val="0"/>
        <u val="none"/>
        <vertAlign val="baseline"/>
        <sz val="11"/>
        <color theme="1" tint="0.14993743705557422"/>
        <name val="Poppins"/>
        <scheme val="none"/>
      </font>
      <numFmt numFmtId="164" formatCode="_-[$£-809]* #,##0.00_-;\-[$£-809]* #,##0.00_-;_-[$£-809]* &quot;-&quot;??_-;_-@_-"/>
    </dxf>
    <dxf>
      <font>
        <b/>
        <strike val="0"/>
        <outline val="0"/>
        <shadow val="0"/>
        <u val="none"/>
        <vertAlign val="baseline"/>
        <sz val="11"/>
        <color theme="1" tint="0.14993743705557422"/>
        <name val="Poppins"/>
        <scheme val="none"/>
      </font>
      <numFmt numFmtId="164" formatCode="_-[$£-809]* #,##0.00_-;\-[$£-809]* #,##0.00_-;_-[$£-809]* &quot;-&quot;??_-;_-@_-"/>
    </dxf>
    <dxf>
      <font>
        <b/>
        <strike val="0"/>
        <outline val="0"/>
        <shadow val="0"/>
        <u val="none"/>
        <vertAlign val="baseline"/>
        <sz val="11"/>
        <color theme="1" tint="0.14993743705557422"/>
        <name val="Poppins"/>
        <scheme val="none"/>
      </font>
      <numFmt numFmtId="164" formatCode="_-[$£-809]* #,##0.00_-;\-[$£-809]* #,##0.00_-;_-[$£-809]* &quot;-&quot;??_-;_-@_-"/>
    </dxf>
    <dxf>
      <fill>
        <patternFill>
          <bgColor rgb="FFC00000"/>
        </patternFill>
      </fill>
    </dxf>
    <dxf>
      <font>
        <b/>
        <strike val="0"/>
        <outline val="0"/>
        <shadow val="0"/>
        <u val="none"/>
        <vertAlign val="baseline"/>
        <sz val="11"/>
        <color theme="1" tint="0.14993743705557422"/>
        <name val="Poppins"/>
        <scheme val="none"/>
      </font>
      <numFmt numFmtId="164" formatCode="_-[$£-809]* #,##0.00_-;\-[$£-809]* #,##0.00_-;_-[$£-809]* &quot;-&quot;??_-;_-@_-"/>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b/>
        <strike val="0"/>
        <outline val="0"/>
        <shadow val="0"/>
        <u val="none"/>
        <vertAlign val="baseline"/>
        <sz val="11"/>
        <color theme="1" tint="0.14993743705557422"/>
        <name val="Poppins"/>
        <scheme val="none"/>
      </font>
      <numFmt numFmtId="164" formatCode="_-[$£-809]* #,##0.00_-;\-[$£-809]* #,##0.00_-;_-[$£-809]* &quot;-&quot;??_-;_-@_-"/>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left" vertical="center" textRotation="0" wrapText="0" indent="1" justifyLastLine="0" shrinkToFit="0" readingOrder="0"/>
    </dxf>
    <dxf>
      <font>
        <b/>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alignment horizontal="left" vertical="center" textRotation="0" wrapText="0" indent="1" justifyLastLine="0" shrinkToFit="0" readingOrder="0"/>
    </dxf>
    <dxf>
      <font>
        <b/>
        <strike val="0"/>
        <outline val="0"/>
        <shadow val="0"/>
        <u val="none"/>
        <vertAlign val="baseline"/>
        <sz val="11"/>
        <name val="Poppins"/>
        <scheme val="none"/>
      </font>
      <numFmt numFmtId="164" formatCode="_-[$£-809]* #,##0.00_-;\-[$£-809]* #,##0.00_-;_-[$£-809]* &quot;-&quot;??_-;_-@_-"/>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textRotation="0" wrapText="0" indent="0"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667E"/>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rgb="FF00ADD6"/>
        </patternFill>
      </fill>
      <alignment horizontal="right" vertical="center" textRotation="0" wrapText="0" indent="1" justifyLastLine="0" shrinkToFit="0" readingOrder="0"/>
    </dxf>
    <dxf>
      <font>
        <strike val="0"/>
        <outline val="0"/>
        <shadow val="0"/>
        <u val="none"/>
        <vertAlign val="baseline"/>
        <sz val="11"/>
        <color theme="0"/>
        <name val="Poppins"/>
        <scheme val="none"/>
      </font>
      <numFmt numFmtId="164" formatCode="_-[$£-809]* #,##0.00_-;\-[$£-809]* #,##0.00_-;_-[$£-809]* &quot;-&quot;??_-;_-@_-"/>
      <fill>
        <patternFill patternType="solid">
          <fgColor indexed="64"/>
          <bgColor theme="1"/>
        </patternFill>
      </fill>
    </dxf>
    <dxf>
      <font>
        <b val="0"/>
        <strike val="0"/>
        <outline val="0"/>
        <shadow val="0"/>
        <u val="none"/>
        <vertAlign val="baseline"/>
        <sz val="14"/>
        <color theme="0"/>
        <name val="Poppins"/>
        <scheme val="none"/>
      </font>
      <numFmt numFmtId="164" formatCode="_-[$£-809]* #,##0.00_-;\-[$£-809]* #,##0.00_-;_-[$£-809]* &quot;-&quot;??_-;_-@_-"/>
      <fill>
        <patternFill patternType="solid">
          <fgColor indexed="64"/>
          <bgColor theme="1"/>
        </patternFill>
      </fill>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theme="5" tint="0.3999755851924192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fill>
        <patternFill patternType="solid">
          <fgColor indexed="64"/>
          <bgColor rgb="FFBDF2FF"/>
        </patternFill>
      </fill>
    </dxf>
    <dxf>
      <font>
        <strike val="0"/>
        <outline val="0"/>
        <shadow val="0"/>
        <u val="none"/>
        <vertAlign val="baseline"/>
        <sz val="11"/>
        <color theme="1" tint="0.14993743705557422"/>
        <name val="Poppins"/>
        <scheme val="none"/>
      </font>
      <numFmt numFmtId="164" formatCode="_-[$£-809]* #,##0.00_-;\-[$£-809]* #,##0.00_-;_-[$£-809]* &quot;-&quot;??_-;_-@_-"/>
    </dxf>
    <dxf>
      <font>
        <strike val="0"/>
        <outline val="0"/>
        <shadow val="0"/>
        <u val="none"/>
        <vertAlign val="baseline"/>
        <sz val="11"/>
        <color theme="1" tint="0.14993743705557422"/>
        <name val="Poppins"/>
        <scheme val="none"/>
      </font>
      <numFmt numFmtId="164" formatCode="_-[$£-809]* #,##0.00_-;\-[$£-809]* #,##0.00_-;_-[$£-809]* &quot;-&quot;??_-;_-@_-"/>
    </dxf>
    <dxf>
      <font>
        <b val="0"/>
        <i val="0"/>
        <strike val="0"/>
        <condense val="0"/>
        <extend val="0"/>
        <outline val="0"/>
        <shadow val="0"/>
        <u val="none"/>
        <vertAlign val="baseline"/>
        <sz val="14"/>
        <color auto="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ont>
        <strike val="0"/>
        <outline val="0"/>
        <shadow val="0"/>
        <u val="none"/>
        <vertAlign val="baseline"/>
        <sz val="11"/>
        <name val="Poppins"/>
        <scheme val="none"/>
      </font>
      <numFmt numFmtId="164" formatCode="_-[$£-809]* #,##0.00_-;\-[$£-809]* #,##0.00_-;_-[$£-809]* &quot;-&quot;??_-;_-@_-"/>
    </dxf>
    <dxf>
      <font>
        <b val="0"/>
        <i val="0"/>
        <strike val="0"/>
        <condense val="0"/>
        <extend val="0"/>
        <outline val="0"/>
        <shadow val="0"/>
        <u val="none"/>
        <vertAlign val="baseline"/>
        <sz val="14"/>
        <color auto="1"/>
        <name val="Poppins"/>
        <scheme val="none"/>
      </font>
      <numFmt numFmtId="164" formatCode="_-[$£-809]* #,##0.00_-;\-[$£-809]* #,##0.00_-;_-[$£-809]* &quot;-&quot;??_-;_-@_-"/>
      <fill>
        <patternFill patternType="solid">
          <fgColor indexed="64"/>
          <bgColor rgb="FF00B7E2"/>
        </patternFill>
      </fill>
      <alignment horizontal="right" vertical="center" textRotation="0" wrapText="0" indent="1" justifyLastLine="0" shrinkToFit="0" readingOrder="0"/>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446"/>
      <tableStyleElement type="headerRow" dxfId="445"/>
      <tableStyleElement type="totalRow" dxfId="444"/>
      <tableStyleElement type="firstColumn" dxfId="443"/>
      <tableStyleElement type="lastColumn" dxfId="442"/>
      <tableStyleElement type="firstRowStripe" dxfId="441"/>
      <tableStyleElement type="firstColumnStripe" dxfId="440"/>
      <tableStyleElement type="firstTotalCell" dxfId="439"/>
      <tableStyleElement type="lastTotalCell" dxfId="438"/>
    </tableStyle>
    <tableStyle name="Personal Budget - Expense" pivot="0" count="9" xr9:uid="{00000000-0011-0000-FFFF-FFFF01000000}">
      <tableStyleElement type="wholeTable" dxfId="437"/>
      <tableStyleElement type="headerRow" dxfId="436"/>
      <tableStyleElement type="totalRow" dxfId="435"/>
      <tableStyleElement type="firstColumn" dxfId="434"/>
      <tableStyleElement type="lastColumn" dxfId="433"/>
      <tableStyleElement type="firstRowStripe" dxfId="432"/>
      <tableStyleElement type="firstColumnStripe" dxfId="431"/>
      <tableStyleElement type="firstTotalCell" dxfId="430"/>
      <tableStyleElement type="lastTotalCell" dxfId="429"/>
    </tableStyle>
    <tableStyle name="Personal Budget - Total" pivot="0" count="9" xr9:uid="{00000000-0011-0000-FFFF-FFFF02000000}">
      <tableStyleElement type="wholeTable" dxfId="428"/>
      <tableStyleElement type="headerRow" dxfId="427"/>
      <tableStyleElement type="totalRow" dxfId="426"/>
      <tableStyleElement type="firstColumn" dxfId="425"/>
      <tableStyleElement type="lastColumn" dxfId="424"/>
      <tableStyleElement type="firstRowStripe" dxfId="423"/>
      <tableStyleElement type="firstColumnStripe" dxfId="422"/>
      <tableStyleElement type="firstTotalCell" dxfId="421"/>
      <tableStyleElement type="lastTotalCell" dxfId="420"/>
    </tableStyle>
    <tableStyle name="Table Style 1" pivot="0" count="6" xr9:uid="{456F6818-18F1-E948-8739-F0108FE3AA10}">
      <tableStyleElement type="wholeTable" dxfId="419"/>
      <tableStyleElement type="headerRow" dxfId="418"/>
      <tableStyleElement type="totalRow" dxfId="417"/>
      <tableStyleElement type="firstRowStripe" dxfId="416"/>
      <tableStyleElement type="secondRowStripe" dxfId="415"/>
      <tableStyleElement type="secondColumnStripe" dxfId="414"/>
    </tableStyle>
  </tableStyles>
  <colors>
    <mruColors>
      <color rgb="FF00A2C8"/>
      <color rgb="FFB32572"/>
      <color rgb="FF00CEFE"/>
      <color rgb="FF00ADD6"/>
      <color rgb="FFBDF2FF"/>
      <color rgb="FF00B7E2"/>
      <color rgb="FF00667E"/>
      <color rgb="FF008AAB"/>
      <color rgb="FFF7F7F7"/>
      <color rgb="FF00A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0</xdr:row>
      <xdr:rowOff>90836</xdr:rowOff>
    </xdr:from>
    <xdr:to>
      <xdr:col>1</xdr:col>
      <xdr:colOff>2752725</xdr:colOff>
      <xdr:row>2</xdr:row>
      <xdr:rowOff>64435</xdr:rowOff>
    </xdr:to>
    <xdr:pic>
      <xdr:nvPicPr>
        <xdr:cNvPr id="3" name="Picture 2">
          <a:extLst>
            <a:ext uri="{FF2B5EF4-FFF2-40B4-BE49-F238E27FC236}">
              <a16:creationId xmlns:a16="http://schemas.microsoft.com/office/drawing/2014/main" id="{D27F97EC-2565-D966-B446-E9968A4EB468}"/>
            </a:ext>
          </a:extLst>
        </xdr:cNvPr>
        <xdr:cNvPicPr>
          <a:picLocks noChangeAspect="1"/>
        </xdr:cNvPicPr>
      </xdr:nvPicPr>
      <xdr:blipFill>
        <a:blip xmlns:r="http://schemas.openxmlformats.org/officeDocument/2006/relationships" r:embed="rId1"/>
        <a:stretch>
          <a:fillRect/>
        </a:stretch>
      </xdr:blipFill>
      <xdr:spPr>
        <a:xfrm>
          <a:off x="837038" y="90836"/>
          <a:ext cx="2438400" cy="18321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5:P11" totalsRowCount="1" headerRowDxfId="413" dataDxfId="412" totalsRowDxfId="348">
  <tableColumns count="15">
    <tableColumn id="1" xr3:uid="{00000000-0010-0000-0000-000001000000}" name="INCOME" totalsRowLabel="Total" dataDxfId="274" totalsRowDxfId="303"/>
    <tableColumn id="2" xr3:uid="{00000000-0010-0000-0000-000002000000}" name="JAN" totalsRowFunction="sum" dataDxfId="275" totalsRowDxfId="302"/>
    <tableColumn id="3" xr3:uid="{00000000-0010-0000-0000-000003000000}" name="FEB" totalsRowFunction="sum" dataDxfId="301" totalsRowDxfId="300"/>
    <tableColumn id="4" xr3:uid="{00000000-0010-0000-0000-000004000000}" name="MAR" totalsRowFunction="sum" dataDxfId="299" totalsRowDxfId="298"/>
    <tableColumn id="5" xr3:uid="{00000000-0010-0000-0000-000005000000}" name="APR" totalsRowFunction="sum" dataDxfId="297" totalsRowDxfId="296"/>
    <tableColumn id="6" xr3:uid="{00000000-0010-0000-0000-000006000000}" name="MAY" totalsRowFunction="sum" dataDxfId="295" totalsRowDxfId="294"/>
    <tableColumn id="7" xr3:uid="{00000000-0010-0000-0000-000007000000}" name="JUN" totalsRowFunction="sum" dataDxfId="293" totalsRowDxfId="292"/>
    <tableColumn id="8" xr3:uid="{00000000-0010-0000-0000-000008000000}" name="JUL" totalsRowFunction="sum" dataDxfId="291" totalsRowDxfId="290"/>
    <tableColumn id="9" xr3:uid="{00000000-0010-0000-0000-000009000000}" name="AUG" totalsRowFunction="sum" dataDxfId="289" totalsRowDxfId="288"/>
    <tableColumn id="10" xr3:uid="{00000000-0010-0000-0000-00000A000000}" name="SEP" totalsRowFunction="sum" dataDxfId="287" totalsRowDxfId="286"/>
    <tableColumn id="11" xr3:uid="{00000000-0010-0000-0000-00000B000000}" name="OCT" totalsRowFunction="sum" dataDxfId="285" totalsRowDxfId="284"/>
    <tableColumn id="12" xr3:uid="{00000000-0010-0000-0000-00000C000000}" name="NOV" totalsRowFunction="sum" dataDxfId="283" totalsRowDxfId="282"/>
    <tableColumn id="13" xr3:uid="{00000000-0010-0000-0000-00000D000000}" name="DEC" totalsRowFunction="sum" dataDxfId="281" totalsRowDxfId="280"/>
    <tableColumn id="14" xr3:uid="{00000000-0010-0000-0000-00000E000000}" name="YEAR" totalsRowFunction="sum" dataDxfId="279" totalsRowDxfId="278">
      <calculatedColumnFormula>SUM(tblIncome[[#This Row],[JAN]:[DEC]])</calculatedColumnFormula>
    </tableColumn>
    <tableColumn id="15" xr3:uid="{00000000-0010-0000-0000-00000F000000}" name="SPARKLINE" dataDxfId="277" totalsRowDxfId="276"/>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Personal" displayName="tblPersonal" ref="B89:P96" totalsRowCount="1" headerRowDxfId="369" dataDxfId="368" totalsRowDxfId="308">
  <tableColumns count="15">
    <tableColumn id="1" xr3:uid="{00000000-0010-0000-0900-000001000000}" name="PERSONAL" totalsRowLabel="Total" dataDxfId="89" totalsRowDxfId="88"/>
    <tableColumn id="2" xr3:uid="{00000000-0010-0000-0900-000002000000}" name="JAN" totalsRowFunction="sum" dataDxfId="87" totalsRowDxfId="86"/>
    <tableColumn id="3" xr3:uid="{00000000-0010-0000-0900-000003000000}" name="FEB" totalsRowFunction="sum" dataDxfId="85" totalsRowDxfId="84"/>
    <tableColumn id="4" xr3:uid="{00000000-0010-0000-0900-000004000000}" name="MAR" totalsRowFunction="sum" dataDxfId="83" totalsRowDxfId="82"/>
    <tableColumn id="5" xr3:uid="{00000000-0010-0000-0900-000005000000}" name="APR" totalsRowFunction="sum" dataDxfId="81" totalsRowDxfId="80"/>
    <tableColumn id="6" xr3:uid="{00000000-0010-0000-0900-000006000000}" name="MAY" totalsRowFunction="sum" dataDxfId="79" totalsRowDxfId="78"/>
    <tableColumn id="7" xr3:uid="{00000000-0010-0000-0900-000007000000}" name="JUN" totalsRowFunction="sum" dataDxfId="77" totalsRowDxfId="76"/>
    <tableColumn id="8" xr3:uid="{00000000-0010-0000-0900-000008000000}" name="JUL" totalsRowFunction="sum" dataDxfId="75" totalsRowDxfId="74"/>
    <tableColumn id="9" xr3:uid="{00000000-0010-0000-0900-000009000000}" name="AUG" totalsRowFunction="sum" dataDxfId="73" totalsRowDxfId="72"/>
    <tableColumn id="10" xr3:uid="{00000000-0010-0000-0900-00000A000000}" name="SEP" totalsRowFunction="sum" dataDxfId="71" totalsRowDxfId="70"/>
    <tableColumn id="11" xr3:uid="{00000000-0010-0000-0900-00000B000000}" name="OCT" totalsRowFunction="sum" dataDxfId="69" totalsRowDxfId="68"/>
    <tableColumn id="12" xr3:uid="{00000000-0010-0000-0900-00000C000000}" name="NOV" totalsRowFunction="sum" dataDxfId="67" totalsRowDxfId="66"/>
    <tableColumn id="13" xr3:uid="{00000000-0010-0000-0900-00000D000000}" name="DEC" totalsRowFunction="sum" dataDxfId="65" totalsRowDxfId="64"/>
    <tableColumn id="14" xr3:uid="{00000000-0010-0000-0900-00000E000000}" name="YEAR" totalsRowFunction="sum" dataDxfId="63" totalsRowDxfId="62">
      <calculatedColumnFormula>SUM(tblPersonal[[#This Row],[JAN]:[DEC]])</calculatedColumnFormula>
    </tableColumn>
    <tableColumn id="15" xr3:uid="{00000000-0010-0000-0900-00000F000000}" name=" " dataDxfId="61" totalsRowDxfId="60"/>
  </tableColumns>
  <tableStyleInfo name="Table Style 1" showFirstColumn="0" showLastColumn="0" showRowStripes="0" showColumnStripes="1"/>
  <extLst>
    <ext xmlns:x14="http://schemas.microsoft.com/office/spreadsheetml/2009/9/main" uri="{504A1905-F514-4f6f-8877-14C23A59335A}">
      <x14:table altText="Personal Expenses" altTextSummary="Enter your personal expenses for the year, separated by month."/>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Financial" displayName="tblFinancial" ref="B98:P113" totalsRowCount="1" headerRowDxfId="367" dataDxfId="366" totalsRowDxfId="307">
  <tableColumns count="15">
    <tableColumn id="1" xr3:uid="{00000000-0010-0000-0A00-000001000000}" name="FINANCIAL OBLIGATIONS" totalsRowLabel="Total" dataDxfId="59" totalsRowDxfId="58"/>
    <tableColumn id="2" xr3:uid="{00000000-0010-0000-0A00-000002000000}" name="JAN" totalsRowFunction="sum" dataDxfId="57" totalsRowDxfId="56"/>
    <tableColumn id="3" xr3:uid="{00000000-0010-0000-0A00-000003000000}" name="FEB" totalsRowFunction="sum" dataDxfId="55" totalsRowDxfId="54"/>
    <tableColumn id="4" xr3:uid="{00000000-0010-0000-0A00-000004000000}" name="MAR" totalsRowFunction="sum" dataDxfId="53" totalsRowDxfId="52"/>
    <tableColumn id="5" xr3:uid="{00000000-0010-0000-0A00-000005000000}" name="APR" totalsRowFunction="sum" dataDxfId="51" totalsRowDxfId="50"/>
    <tableColumn id="6" xr3:uid="{00000000-0010-0000-0A00-000006000000}" name="MAY" totalsRowFunction="sum" dataDxfId="49" totalsRowDxfId="48"/>
    <tableColumn id="7" xr3:uid="{00000000-0010-0000-0A00-000007000000}" name="JUN" totalsRowFunction="sum" dataDxfId="47" totalsRowDxfId="46"/>
    <tableColumn id="8" xr3:uid="{00000000-0010-0000-0A00-000008000000}" name="JUL" totalsRowFunction="sum" dataDxfId="45" totalsRowDxfId="44"/>
    <tableColumn id="9" xr3:uid="{00000000-0010-0000-0A00-000009000000}" name="AUG" totalsRowFunction="sum" dataDxfId="43" totalsRowDxfId="42"/>
    <tableColumn id="10" xr3:uid="{00000000-0010-0000-0A00-00000A000000}" name="SEP" totalsRowFunction="sum" dataDxfId="41" totalsRowDxfId="40"/>
    <tableColumn id="11" xr3:uid="{00000000-0010-0000-0A00-00000B000000}" name="OCT" totalsRowFunction="sum" dataDxfId="39" totalsRowDxfId="38"/>
    <tableColumn id="12" xr3:uid="{00000000-0010-0000-0A00-00000C000000}" name="NOV" totalsRowFunction="sum" dataDxfId="37" totalsRowDxfId="36"/>
    <tableColumn id="13" xr3:uid="{00000000-0010-0000-0A00-00000D000000}" name="DEC" totalsRowFunction="sum" dataDxfId="35" totalsRowDxfId="34"/>
    <tableColumn id="14" xr3:uid="{00000000-0010-0000-0A00-00000E000000}" name="YEAR" totalsRowFunction="sum" dataDxfId="33" totalsRowDxfId="32">
      <calculatedColumnFormula>SUM(tblFinancial[[#This Row],[JAN]:[DEC]])</calculatedColumnFormula>
    </tableColumn>
    <tableColumn id="15" xr3:uid="{00000000-0010-0000-0A00-00000F000000}" name=" " dataDxfId="31" totalsRowDxfId="30"/>
  </tableColumns>
  <tableStyleInfo name="Table Style 1" showFirstColumn="0" showLastColumn="0" showRowStripes="0" showColumnStripes="1"/>
  <extLst>
    <ext xmlns:x14="http://schemas.microsoft.com/office/spreadsheetml/2009/9/main" uri="{504A1905-F514-4f6f-8877-14C23A59335A}">
      <x14:table altText="Financial Expenses" altTextSummary="Enter your financial expenses for the year, separated by month."/>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blMisc" displayName="tblMisc" ref="B115:P121" totalsRowCount="1" headerRowDxfId="365" dataDxfId="364" totalsRowDxfId="306">
  <tableColumns count="15">
    <tableColumn id="1" xr3:uid="{00000000-0010-0000-0B00-000001000000}" name="UPLANNED/ONE-OFF PAYMENTS" totalsRowLabel="Total" dataDxfId="0" totalsRowDxfId="29"/>
    <tableColumn id="2" xr3:uid="{00000000-0010-0000-0B00-000002000000}" name="JAN" totalsRowFunction="sum" dataDxfId="1" totalsRowDxfId="28"/>
    <tableColumn id="3" xr3:uid="{00000000-0010-0000-0B00-000003000000}" name="FEB" totalsRowFunction="sum" dataDxfId="27" totalsRowDxfId="26"/>
    <tableColumn id="4" xr3:uid="{00000000-0010-0000-0B00-000004000000}" name="MAR" totalsRowFunction="sum" dataDxfId="25" totalsRowDxfId="24"/>
    <tableColumn id="5" xr3:uid="{00000000-0010-0000-0B00-000005000000}" name="APR" totalsRowFunction="sum" dataDxfId="23" totalsRowDxfId="22"/>
    <tableColumn id="6" xr3:uid="{00000000-0010-0000-0B00-000006000000}" name="MAY" totalsRowFunction="sum" dataDxfId="21" totalsRowDxfId="20"/>
    <tableColumn id="7" xr3:uid="{00000000-0010-0000-0B00-000007000000}" name="JUN" totalsRowFunction="sum" dataDxfId="19" totalsRowDxfId="18"/>
    <tableColumn id="8" xr3:uid="{00000000-0010-0000-0B00-000008000000}" name="JUL" totalsRowFunction="sum" dataDxfId="17" totalsRowDxfId="16"/>
    <tableColumn id="9" xr3:uid="{00000000-0010-0000-0B00-000009000000}" name="AUG" totalsRowFunction="sum" dataDxfId="15" totalsRowDxfId="14"/>
    <tableColumn id="10" xr3:uid="{00000000-0010-0000-0B00-00000A000000}" name="SEP" totalsRowFunction="sum" dataDxfId="13" totalsRowDxfId="12"/>
    <tableColumn id="11" xr3:uid="{00000000-0010-0000-0B00-00000B000000}" name="OCT" totalsRowFunction="sum" dataDxfId="11" totalsRowDxfId="10"/>
    <tableColumn id="12" xr3:uid="{00000000-0010-0000-0B00-00000C000000}" name="NOV" totalsRowFunction="sum" dataDxfId="9" totalsRowDxfId="8"/>
    <tableColumn id="13" xr3:uid="{00000000-0010-0000-0B00-00000D000000}" name="DEC" totalsRowFunction="sum" dataDxfId="7" totalsRowDxfId="6"/>
    <tableColumn id="14" xr3:uid="{00000000-0010-0000-0B00-00000E000000}" name="YEAR" totalsRowFunction="sum" dataDxfId="5" totalsRowDxfId="4">
      <calculatedColumnFormula>SUM(tblMisc[[#This Row],[JAN]:[DEC]])</calculatedColumnFormula>
    </tableColumn>
    <tableColumn id="15" xr3:uid="{00000000-0010-0000-0B00-00000F000000}" name=" " dataDxfId="3" totalsRowDxfId="2"/>
  </tableColumns>
  <tableStyleInfo name="Table Style 1" showFirstColumn="0" showLastColumn="0" showRowStripes="0" showColumnStripes="1"/>
  <extLst>
    <ext xmlns:x14="http://schemas.microsoft.com/office/spreadsheetml/2009/9/main" uri="{504A1905-F514-4f6f-8877-14C23A59335A}">
      <x14:table altText="Misc Expenses" altTextSummary="Enter your miscellaneous expenses for the year, separated by month."/>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blTotals" displayName="tblTotals" ref="B123:P125" totalsRowShown="0" headerRowDxfId="363" dataDxfId="362" headerRowCellStyle="Heading 3">
  <tableColumns count="15">
    <tableColumn id="1" xr3:uid="{00000000-0010-0000-0C00-000001000000}" name="TOTALS" dataDxfId="304"/>
    <tableColumn id="2" xr3:uid="{00000000-0010-0000-0C00-000002000000}" name="JAN" dataDxfId="305">
      <calculatedColumnFormula>tblIncome[[#Totals],[JAN]]-C123</calculatedColumnFormula>
    </tableColumn>
    <tableColumn id="3" xr3:uid="{00000000-0010-0000-0C00-000003000000}" name="FEB" dataDxfId="361">
      <calculatedColumnFormula>tblIncome[[#Totals],[FEB]]-D123</calculatedColumnFormula>
    </tableColumn>
    <tableColumn id="4" xr3:uid="{00000000-0010-0000-0C00-000004000000}" name="MAR" dataDxfId="360">
      <calculatedColumnFormula>tblIncome[[#Totals],[MAR]]-E123</calculatedColumnFormula>
    </tableColumn>
    <tableColumn id="5" xr3:uid="{00000000-0010-0000-0C00-000005000000}" name="APR" dataDxfId="359">
      <calculatedColumnFormula>tblIncome[[#Totals],[APR]]-F123</calculatedColumnFormula>
    </tableColumn>
    <tableColumn id="6" xr3:uid="{00000000-0010-0000-0C00-000006000000}" name="MAY" dataDxfId="358">
      <calculatedColumnFormula>tblIncome[[#Totals],[MAY]]-G123</calculatedColumnFormula>
    </tableColumn>
    <tableColumn id="7" xr3:uid="{00000000-0010-0000-0C00-000007000000}" name="JUN" dataDxfId="357">
      <calculatedColumnFormula>tblIncome[[#Totals],[JUN]]-H123</calculatedColumnFormula>
    </tableColumn>
    <tableColumn id="8" xr3:uid="{00000000-0010-0000-0C00-000008000000}" name="JUL" dataDxfId="356">
      <calculatedColumnFormula>tblIncome[[#Totals],[JUL]]-I123</calculatedColumnFormula>
    </tableColumn>
    <tableColumn id="9" xr3:uid="{00000000-0010-0000-0C00-000009000000}" name="AUG" dataDxfId="355">
      <calculatedColumnFormula>tblIncome[[#Totals],[AUG]]-J123</calculatedColumnFormula>
    </tableColumn>
    <tableColumn id="10" xr3:uid="{00000000-0010-0000-0C00-00000A000000}" name="SEP" dataDxfId="354">
      <calculatedColumnFormula>tblIncome[[#Totals],[SEP]]-K123</calculatedColumnFormula>
    </tableColumn>
    <tableColumn id="11" xr3:uid="{00000000-0010-0000-0C00-00000B000000}" name="OCT" dataDxfId="353">
      <calculatedColumnFormula>tblIncome[[#Totals],[OCT]]-L123</calculatedColumnFormula>
    </tableColumn>
    <tableColumn id="12" xr3:uid="{00000000-0010-0000-0C00-00000C000000}" name="NOV" dataDxfId="352">
      <calculatedColumnFormula>tblIncome[[#Totals],[NOV]]-M123</calculatedColumnFormula>
    </tableColumn>
    <tableColumn id="13" xr3:uid="{00000000-0010-0000-0C00-00000D000000}" name="DEC" dataDxfId="351">
      <calculatedColumnFormula>tblIncome[[#Totals],[DEC]]-N123</calculatedColumnFormula>
    </tableColumn>
    <tableColumn id="14" xr3:uid="{00000000-0010-0000-0C00-00000E000000}" name="YEAR" dataDxfId="350">
      <calculatedColumnFormula>tblIncome[[#Totals],[YEAR]]-O123</calculatedColumnFormula>
    </tableColumn>
    <tableColumn id="15" xr3:uid="{00000000-0010-0000-0C00-00000F000000}" name=" " dataDxfId="349"/>
  </tableColumns>
  <tableStyleInfo showFirstColumn="1" showLastColumn="0" showRowStripes="0" showColumnStripes="1"/>
  <extLst>
    <ext xmlns:x14="http://schemas.microsoft.com/office/spreadsheetml/2009/9/main" uri="{504A1905-F514-4f6f-8877-14C23A59335A}">
      <x14:table altText="Totals" altTextSummary="View your totals for the year, separated by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4:P22" totalsRowCount="1" headerRowDxfId="411" dataDxfId="410" totalsRowDxfId="332">
  <tableColumns count="15">
    <tableColumn id="1" xr3:uid="{00000000-0010-0000-0100-000001000000}" name="HOME" totalsRowLabel="Total" dataDxfId="272" totalsRowDxfId="347"/>
    <tableColumn id="2" xr3:uid="{00000000-0010-0000-0100-000002000000}" name="JAN" totalsRowFunction="sum" dataDxfId="273" totalsRowDxfId="346"/>
    <tableColumn id="3" xr3:uid="{00000000-0010-0000-0100-000003000000}" name="FEB" totalsRowFunction="sum" dataDxfId="409" totalsRowDxfId="345"/>
    <tableColumn id="4" xr3:uid="{00000000-0010-0000-0100-000004000000}" name="MAR" totalsRowFunction="sum" dataDxfId="408" totalsRowDxfId="344"/>
    <tableColumn id="5" xr3:uid="{00000000-0010-0000-0100-000005000000}" name="APR" totalsRowFunction="sum" dataDxfId="407" totalsRowDxfId="343"/>
    <tableColumn id="6" xr3:uid="{00000000-0010-0000-0100-000006000000}" name="MAY" totalsRowFunction="sum" dataDxfId="406" totalsRowDxfId="342"/>
    <tableColumn id="7" xr3:uid="{00000000-0010-0000-0100-000007000000}" name="JUN" totalsRowFunction="sum" dataDxfId="405" totalsRowDxfId="341"/>
    <tableColumn id="8" xr3:uid="{00000000-0010-0000-0100-000008000000}" name="JUL" totalsRowFunction="sum" dataDxfId="404" totalsRowDxfId="340"/>
    <tableColumn id="9" xr3:uid="{00000000-0010-0000-0100-000009000000}" name="AUG" totalsRowFunction="sum" dataDxfId="403" totalsRowDxfId="339"/>
    <tableColumn id="10" xr3:uid="{00000000-0010-0000-0100-00000A000000}" name="SEP" totalsRowFunction="sum" dataDxfId="402" totalsRowDxfId="338"/>
    <tableColumn id="11" xr3:uid="{00000000-0010-0000-0100-00000B000000}" name="OCT" totalsRowFunction="sum" dataDxfId="401" totalsRowDxfId="337"/>
    <tableColumn id="12" xr3:uid="{00000000-0010-0000-0100-00000C000000}" name="NOV" totalsRowFunction="sum" dataDxfId="400" totalsRowDxfId="336"/>
    <tableColumn id="13" xr3:uid="{00000000-0010-0000-0100-00000D000000}" name="DEC" totalsRowFunction="sum" dataDxfId="399" totalsRowDxfId="335"/>
    <tableColumn id="14" xr3:uid="{00000000-0010-0000-0100-00000E000000}" name="YEAR" totalsRowFunction="sum" dataDxfId="398" totalsRowDxfId="334">
      <calculatedColumnFormula>SUM(tblHome[[#This Row],[JAN]:[DEC]])</calculatedColumnFormula>
    </tableColumn>
    <tableColumn id="15" xr3:uid="{00000000-0010-0000-0100-00000F000000}" name=" " dataDxfId="397" totalsRowDxfId="333"/>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Daily" displayName="tblDaily" ref="B24:P32" totalsRowCount="1" headerRowDxfId="396" dataDxfId="395" totalsRowDxfId="316">
  <tableColumns count="15">
    <tableColumn id="1" xr3:uid="{00000000-0010-0000-0200-000001000000}" name="DAILY LIVING" totalsRowLabel="Total" dataDxfId="270" totalsRowDxfId="331"/>
    <tableColumn id="2" xr3:uid="{00000000-0010-0000-0200-000002000000}" name="JAN" totalsRowFunction="sum" dataDxfId="271" totalsRowDxfId="330"/>
    <tableColumn id="3" xr3:uid="{00000000-0010-0000-0200-000003000000}" name="FEB" totalsRowFunction="sum" dataDxfId="394" totalsRowDxfId="329"/>
    <tableColumn id="4" xr3:uid="{00000000-0010-0000-0200-000004000000}" name="MAR" totalsRowFunction="sum" dataDxfId="393" totalsRowDxfId="328"/>
    <tableColumn id="5" xr3:uid="{00000000-0010-0000-0200-000005000000}" name="APR" totalsRowFunction="sum" dataDxfId="392" totalsRowDxfId="327"/>
    <tableColumn id="6" xr3:uid="{00000000-0010-0000-0200-000006000000}" name="MAY" totalsRowFunction="sum" dataDxfId="391" totalsRowDxfId="326"/>
    <tableColumn id="7" xr3:uid="{00000000-0010-0000-0200-000007000000}" name="JUN" totalsRowFunction="sum" dataDxfId="390" totalsRowDxfId="325"/>
    <tableColumn id="8" xr3:uid="{00000000-0010-0000-0200-000008000000}" name="JUL" totalsRowFunction="sum" dataDxfId="389" totalsRowDxfId="324"/>
    <tableColumn id="9" xr3:uid="{00000000-0010-0000-0200-000009000000}" name="AUG" totalsRowFunction="sum" dataDxfId="388" totalsRowDxfId="323"/>
    <tableColumn id="10" xr3:uid="{00000000-0010-0000-0200-00000A000000}" name="SEP" totalsRowFunction="sum" dataDxfId="387" totalsRowDxfId="322"/>
    <tableColumn id="11" xr3:uid="{00000000-0010-0000-0200-00000B000000}" name="OCT" totalsRowFunction="sum" dataDxfId="386" totalsRowDxfId="321"/>
    <tableColumn id="12" xr3:uid="{00000000-0010-0000-0200-00000C000000}" name="NOV" totalsRowFunction="sum" dataDxfId="385" totalsRowDxfId="320"/>
    <tableColumn id="13" xr3:uid="{00000000-0010-0000-0200-00000D000000}" name="DEC" totalsRowFunction="sum" dataDxfId="384" totalsRowDxfId="319"/>
    <tableColumn id="14" xr3:uid="{00000000-0010-0000-0200-00000E000000}" name="YEAR" totalsRowFunction="sum" dataDxfId="383" totalsRowDxfId="318">
      <calculatedColumnFormula>SUM(tblDaily[[#This Row],[JAN]:[DEC]])</calculatedColumnFormula>
    </tableColumn>
    <tableColumn id="15" xr3:uid="{00000000-0010-0000-0200-00000F000000}" name=" " dataDxfId="382" totalsRowDxfId="317"/>
  </tableColumns>
  <tableStyleInfo name="Table Style 1" showFirstColumn="0" showLastColumn="0" showRowStripes="0" showColumnStripes="1"/>
  <extLst>
    <ext xmlns:x14="http://schemas.microsoft.com/office/spreadsheetml/2009/9/main" uri="{504A1905-F514-4f6f-8877-14C23A59335A}">
      <x14:table altText="Daily Living Expenses" altTextSummary="Enter your daily living expenses for the year, separated by mont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Transportation" displayName="tblTransportation" ref="B34:P42" totalsRowCount="1" headerRowDxfId="381" dataDxfId="380" totalsRowDxfId="315">
  <tableColumns count="15">
    <tableColumn id="1" xr3:uid="{00000000-0010-0000-0300-000001000000}" name="TRANSPORTATION" totalsRowLabel="Total" dataDxfId="269" totalsRowDxfId="268"/>
    <tableColumn id="2" xr3:uid="{00000000-0010-0000-0300-000002000000}" name="JAN" totalsRowFunction="sum" dataDxfId="267" totalsRowDxfId="266"/>
    <tableColumn id="3" xr3:uid="{00000000-0010-0000-0300-000003000000}" name="FEB" totalsRowFunction="sum" dataDxfId="265" totalsRowDxfId="264"/>
    <tableColumn id="4" xr3:uid="{00000000-0010-0000-0300-000004000000}" name="MAR" totalsRowFunction="sum" dataDxfId="263" totalsRowDxfId="262"/>
    <tableColumn id="5" xr3:uid="{00000000-0010-0000-0300-000005000000}" name="APR" totalsRowFunction="sum" dataDxfId="261" totalsRowDxfId="260"/>
    <tableColumn id="6" xr3:uid="{00000000-0010-0000-0300-000006000000}" name="MAY" totalsRowFunction="sum" dataDxfId="259" totalsRowDxfId="258"/>
    <tableColumn id="7" xr3:uid="{00000000-0010-0000-0300-000007000000}" name="JUN" totalsRowFunction="sum" dataDxfId="257" totalsRowDxfId="256"/>
    <tableColumn id="8" xr3:uid="{00000000-0010-0000-0300-000008000000}" name="JUL" totalsRowFunction="sum" dataDxfId="255" totalsRowDxfId="254"/>
    <tableColumn id="9" xr3:uid="{00000000-0010-0000-0300-000009000000}" name="AUG" totalsRowFunction="sum" dataDxfId="253" totalsRowDxfId="252"/>
    <tableColumn id="10" xr3:uid="{00000000-0010-0000-0300-00000A000000}" name="SEP" totalsRowFunction="sum" dataDxfId="251" totalsRowDxfId="250"/>
    <tableColumn id="11" xr3:uid="{00000000-0010-0000-0300-00000B000000}" name="OCT" totalsRowFunction="sum" dataDxfId="249" totalsRowDxfId="248"/>
    <tableColumn id="12" xr3:uid="{00000000-0010-0000-0300-00000C000000}" name="NOV" totalsRowFunction="sum" dataDxfId="247" totalsRowDxfId="246"/>
    <tableColumn id="13" xr3:uid="{00000000-0010-0000-0300-00000D000000}" name="DEC" totalsRowFunction="sum" dataDxfId="245" totalsRowDxfId="244"/>
    <tableColumn id="14" xr3:uid="{00000000-0010-0000-0300-00000E000000}" name="YEAR" totalsRowFunction="sum" dataDxfId="243" totalsRowDxfId="242">
      <calculatedColumnFormula>SUM(tblTransportation[[#This Row],[JAN]:[DEC]])</calculatedColumnFormula>
    </tableColumn>
    <tableColumn id="15" xr3:uid="{00000000-0010-0000-0300-00000F000000}" name=" " dataDxfId="241" totalsRowDxfId="240"/>
  </tableColumns>
  <tableStyleInfo name="Table Style 1" showFirstColumn="0" showLastColumn="0" showRowStripes="0" showColumnStripes="1"/>
  <extLst>
    <ext xmlns:x14="http://schemas.microsoft.com/office/spreadsheetml/2009/9/main" uri="{504A1905-F514-4f6f-8877-14C23A59335A}">
      <x14:table altText="Transportation expenses" altTextSummary="Enter your transportation expenses for the year, separated by mont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Entertainment" displayName="tblEntertainment" ref="B44:P49" totalsRowCount="1" headerRowDxfId="379" dataDxfId="378" totalsRowDxfId="314">
  <tableColumns count="15">
    <tableColumn id="1" xr3:uid="{00000000-0010-0000-0400-000001000000}" name="ENTERTAINMENT" totalsRowLabel="Total" dataDxfId="239" totalsRowDxfId="238"/>
    <tableColumn id="2" xr3:uid="{00000000-0010-0000-0400-000002000000}" name="JAN" totalsRowFunction="sum" dataDxfId="237" totalsRowDxfId="236"/>
    <tableColumn id="3" xr3:uid="{00000000-0010-0000-0400-000003000000}" name="FEB" totalsRowFunction="sum" dataDxfId="235" totalsRowDxfId="234"/>
    <tableColumn id="4" xr3:uid="{00000000-0010-0000-0400-000004000000}" name="MAR" totalsRowFunction="sum" dataDxfId="233" totalsRowDxfId="232"/>
    <tableColumn id="5" xr3:uid="{00000000-0010-0000-0400-000005000000}" name="APR" totalsRowFunction="sum" dataDxfId="231" totalsRowDxfId="230"/>
    <tableColumn id="6" xr3:uid="{00000000-0010-0000-0400-000006000000}" name="MAY" totalsRowFunction="sum" dataDxfId="229" totalsRowDxfId="228"/>
    <tableColumn id="7" xr3:uid="{00000000-0010-0000-0400-000007000000}" name="JUN" totalsRowFunction="sum" dataDxfId="227" totalsRowDxfId="226"/>
    <tableColumn id="8" xr3:uid="{00000000-0010-0000-0400-000008000000}" name="JUL" totalsRowFunction="sum" dataDxfId="225" totalsRowDxfId="224"/>
    <tableColumn id="9" xr3:uid="{00000000-0010-0000-0400-000009000000}" name="AUG" totalsRowFunction="sum" dataDxfId="223" totalsRowDxfId="222"/>
    <tableColumn id="10" xr3:uid="{00000000-0010-0000-0400-00000A000000}" name="SEP" totalsRowFunction="sum" dataDxfId="221" totalsRowDxfId="220"/>
    <tableColumn id="11" xr3:uid="{00000000-0010-0000-0400-00000B000000}" name="OCT" totalsRowFunction="sum" dataDxfId="219" totalsRowDxfId="218"/>
    <tableColumn id="12" xr3:uid="{00000000-0010-0000-0400-00000C000000}" name="NOV" totalsRowFunction="sum" dataDxfId="217" totalsRowDxfId="216"/>
    <tableColumn id="13" xr3:uid="{00000000-0010-0000-0400-00000D000000}" name="DEC" totalsRowFunction="sum" dataDxfId="215" totalsRowDxfId="214"/>
    <tableColumn id="14" xr3:uid="{00000000-0010-0000-0400-00000E000000}" name="YEAR" totalsRowFunction="sum" dataDxfId="213" totalsRowDxfId="212">
      <calculatedColumnFormula>SUM(tblEntertainment[[#This Row],[JAN]:[DEC]])</calculatedColumnFormula>
    </tableColumn>
    <tableColumn id="15" xr3:uid="{00000000-0010-0000-0400-00000F000000}" name=" " dataDxfId="211" totalsRowDxfId="210"/>
  </tableColumns>
  <tableStyleInfo name="Table Style 1" showFirstColumn="0" showLastColumn="0" showRowStripes="0" showColumnStripes="1"/>
  <extLst>
    <ext xmlns:x14="http://schemas.microsoft.com/office/spreadsheetml/2009/9/main" uri="{504A1905-F514-4f6f-8877-14C23A59335A}">
      <x14:table altText="Entertainment Expenses" altTextSummary="Enter your entertainment expenses for the year, separated by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Health" displayName="tblHealth" ref="B51:P57" totalsRowCount="1" headerRowDxfId="377" dataDxfId="376" totalsRowDxfId="313">
  <tableColumns count="15">
    <tableColumn id="1" xr3:uid="{00000000-0010-0000-0500-000001000000}" name="HEALTH" totalsRowLabel="Total" dataDxfId="209" totalsRowDxfId="208"/>
    <tableColumn id="2" xr3:uid="{00000000-0010-0000-0500-000002000000}" name="JAN" totalsRowFunction="sum" dataDxfId="207" totalsRowDxfId="206"/>
    <tableColumn id="3" xr3:uid="{00000000-0010-0000-0500-000003000000}" name="FEB" totalsRowFunction="sum" dataDxfId="205" totalsRowDxfId="204"/>
    <tableColumn id="4" xr3:uid="{00000000-0010-0000-0500-000004000000}" name="MAR" totalsRowFunction="sum" dataDxfId="203" totalsRowDxfId="202"/>
    <tableColumn id="5" xr3:uid="{00000000-0010-0000-0500-000005000000}" name="APR" totalsRowFunction="sum" dataDxfId="201" totalsRowDxfId="200"/>
    <tableColumn id="6" xr3:uid="{00000000-0010-0000-0500-000006000000}" name="MAY" totalsRowFunction="sum" dataDxfId="199" totalsRowDxfId="198"/>
    <tableColumn id="7" xr3:uid="{00000000-0010-0000-0500-000007000000}" name="JUN" totalsRowFunction="sum" dataDxfId="197" totalsRowDxfId="196"/>
    <tableColumn id="8" xr3:uid="{00000000-0010-0000-0500-000008000000}" name="JUL" totalsRowFunction="sum" dataDxfId="195" totalsRowDxfId="194"/>
    <tableColumn id="9" xr3:uid="{00000000-0010-0000-0500-000009000000}" name="AUG" totalsRowFunction="sum" dataDxfId="193" totalsRowDxfId="192"/>
    <tableColumn id="10" xr3:uid="{00000000-0010-0000-0500-00000A000000}" name="SEP" totalsRowFunction="sum" dataDxfId="191" totalsRowDxfId="190"/>
    <tableColumn id="11" xr3:uid="{00000000-0010-0000-0500-00000B000000}" name="OCT" totalsRowFunction="sum" dataDxfId="189" totalsRowDxfId="188"/>
    <tableColumn id="12" xr3:uid="{00000000-0010-0000-0500-00000C000000}" name="NOV" totalsRowFunction="sum" dataDxfId="187" totalsRowDxfId="186"/>
    <tableColumn id="13" xr3:uid="{00000000-0010-0000-0500-00000D000000}" name="DEC" totalsRowFunction="sum" dataDxfId="185" totalsRowDxfId="184"/>
    <tableColumn id="14" xr3:uid="{00000000-0010-0000-0500-00000E000000}" name="YEAR" totalsRowFunction="sum" dataDxfId="183" totalsRowDxfId="182">
      <calculatedColumnFormula>SUM(tblHealth[[#This Row],[JAN]:[DEC]])</calculatedColumnFormula>
    </tableColumn>
    <tableColumn id="15" xr3:uid="{00000000-0010-0000-0500-00000F000000}" name=" " dataDxfId="181" totalsRowDxfId="180"/>
  </tableColumns>
  <tableStyleInfo name="Table Style 1" showFirstColumn="0" showLastColumn="0" showRowStripes="0" showColumnStripes="1"/>
  <extLst>
    <ext xmlns:x14="http://schemas.microsoft.com/office/spreadsheetml/2009/9/main" uri="{504A1905-F514-4f6f-8877-14C23A59335A}">
      <x14:table altText="Health Expenses" altTextSummary="Enter your health expenses for the year, separated by month."/>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Vacations" displayName="tblVacations" ref="B59:P67" totalsRowCount="1" headerRowDxfId="375" dataDxfId="374" totalsRowDxfId="312">
  <tableColumns count="15">
    <tableColumn id="1" xr3:uid="{00000000-0010-0000-0600-000001000000}" name="TRAVEL/HOLIDAYS" totalsRowLabel="Total" dataDxfId="179" totalsRowDxfId="178"/>
    <tableColumn id="2" xr3:uid="{00000000-0010-0000-0600-000002000000}" name="JAN" totalsRowFunction="sum" dataDxfId="177" totalsRowDxfId="176"/>
    <tableColumn id="3" xr3:uid="{00000000-0010-0000-0600-000003000000}" name="FEB" totalsRowFunction="sum" dataDxfId="175" totalsRowDxfId="174"/>
    <tableColumn id="4" xr3:uid="{00000000-0010-0000-0600-000004000000}" name="MAR" totalsRowFunction="sum" dataDxfId="173" totalsRowDxfId="172"/>
    <tableColumn id="5" xr3:uid="{00000000-0010-0000-0600-000005000000}" name="APR" totalsRowFunction="sum" dataDxfId="171" totalsRowDxfId="170"/>
    <tableColumn id="6" xr3:uid="{00000000-0010-0000-0600-000006000000}" name="MAY" totalsRowFunction="sum" dataDxfId="169" totalsRowDxfId="168"/>
    <tableColumn id="7" xr3:uid="{00000000-0010-0000-0600-000007000000}" name="JUN" totalsRowFunction="sum" dataDxfId="167" totalsRowDxfId="166"/>
    <tableColumn id="8" xr3:uid="{00000000-0010-0000-0600-000008000000}" name="JUL" totalsRowFunction="sum" dataDxfId="165" totalsRowDxfId="164"/>
    <tableColumn id="9" xr3:uid="{00000000-0010-0000-0600-000009000000}" name="AUG" totalsRowFunction="sum" dataDxfId="163" totalsRowDxfId="162"/>
    <tableColumn id="10" xr3:uid="{00000000-0010-0000-0600-00000A000000}" name="SEP" totalsRowFunction="sum" dataDxfId="161" totalsRowDxfId="160"/>
    <tableColumn id="11" xr3:uid="{00000000-0010-0000-0600-00000B000000}" name="OCT" totalsRowFunction="sum" dataDxfId="159" totalsRowDxfId="158"/>
    <tableColumn id="12" xr3:uid="{00000000-0010-0000-0600-00000C000000}" name="NOV" totalsRowFunction="sum" dataDxfId="157" totalsRowDxfId="156"/>
    <tableColumn id="13" xr3:uid="{00000000-0010-0000-0600-00000D000000}" name="DEC" totalsRowFunction="sum" dataDxfId="155" totalsRowDxfId="154"/>
    <tableColumn id="14" xr3:uid="{00000000-0010-0000-0600-00000E000000}" name="YEAR" totalsRowFunction="sum" dataDxfId="153" totalsRowDxfId="152">
      <calculatedColumnFormula>SUM(tblVacations[[#This Row],[JAN]:[DEC]])</calculatedColumnFormula>
    </tableColumn>
    <tableColumn id="15" xr3:uid="{00000000-0010-0000-0600-00000F000000}" name=" " dataDxfId="151" totalsRowDxfId="150"/>
  </tableColumns>
  <tableStyleInfo name="Table Style 1" showFirstColumn="0" showLastColumn="0" showRowStripes="0" showColumnStripes="1"/>
  <extLst>
    <ext xmlns:x14="http://schemas.microsoft.com/office/spreadsheetml/2009/9/main" uri="{504A1905-F514-4f6f-8877-14C23A59335A}">
      <x14:table altText="Vacation Expenses" altTextSummary="Enter your vacation expenses for the year, separated by month."/>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Recreation" displayName="tblRecreation" ref="B69:P76" totalsRowCount="1" headerRowDxfId="373" dataDxfId="372" totalsRowDxfId="311">
  <tableColumns count="15">
    <tableColumn id="1" xr3:uid="{00000000-0010-0000-0700-000001000000}" name="RECREATION" totalsRowLabel="Total" dataDxfId="149" totalsRowDxfId="148"/>
    <tableColumn id="2" xr3:uid="{00000000-0010-0000-0700-000002000000}" name="JAN" totalsRowFunction="sum" dataDxfId="147" totalsRowDxfId="146"/>
    <tableColumn id="3" xr3:uid="{00000000-0010-0000-0700-000003000000}" name="FEB" totalsRowFunction="sum" dataDxfId="145" totalsRowDxfId="144"/>
    <tableColumn id="4" xr3:uid="{00000000-0010-0000-0700-000004000000}" name="MAR" totalsRowFunction="sum" dataDxfId="143" totalsRowDxfId="142"/>
    <tableColumn id="5" xr3:uid="{00000000-0010-0000-0700-000005000000}" name="APR" totalsRowFunction="sum" dataDxfId="141" totalsRowDxfId="140"/>
    <tableColumn id="6" xr3:uid="{00000000-0010-0000-0700-000006000000}" name="MAY" totalsRowFunction="sum" dataDxfId="139" totalsRowDxfId="138"/>
    <tableColumn id="7" xr3:uid="{00000000-0010-0000-0700-000007000000}" name="JUN" totalsRowFunction="sum" dataDxfId="137" totalsRowDxfId="136"/>
    <tableColumn id="8" xr3:uid="{00000000-0010-0000-0700-000008000000}" name="JUL" totalsRowFunction="sum" dataDxfId="135" totalsRowDxfId="134"/>
    <tableColumn id="9" xr3:uid="{00000000-0010-0000-0700-000009000000}" name="AUG" totalsRowFunction="sum" dataDxfId="133" totalsRowDxfId="132"/>
    <tableColumn id="10" xr3:uid="{00000000-0010-0000-0700-00000A000000}" name="SEP" totalsRowFunction="sum" dataDxfId="131" totalsRowDxfId="130"/>
    <tableColumn id="11" xr3:uid="{00000000-0010-0000-0700-00000B000000}" name="OCT" totalsRowFunction="sum" dataDxfId="129" totalsRowDxfId="128"/>
    <tableColumn id="12" xr3:uid="{00000000-0010-0000-0700-00000C000000}" name="NOV" totalsRowFunction="sum" dataDxfId="127" totalsRowDxfId="126"/>
    <tableColumn id="13" xr3:uid="{00000000-0010-0000-0700-00000D000000}" name="DEC" totalsRowFunction="sum" dataDxfId="125" totalsRowDxfId="124"/>
    <tableColumn id="14" xr3:uid="{00000000-0010-0000-0700-00000E000000}" name="YEAR" totalsRowFunction="sum" dataDxfId="123" totalsRowDxfId="122">
      <calculatedColumnFormula>SUM(tblRecreation[[#This Row],[JAN]:[DEC]])</calculatedColumnFormula>
    </tableColumn>
    <tableColumn id="15" xr3:uid="{00000000-0010-0000-0700-00000F000000}" name=" " dataDxfId="121" totalsRowDxfId="120"/>
  </tableColumns>
  <tableStyleInfo name="Table Style 1" showFirstColumn="0" showLastColumn="0" showRowStripes="0" showColumnStripes="1"/>
  <extLst>
    <ext xmlns:x14="http://schemas.microsoft.com/office/spreadsheetml/2009/9/main" uri="{504A1905-F514-4f6f-8877-14C23A59335A}">
      <x14:table altText="Recreation Expenses" altTextSummary="Enter your recreation expenses for the year, separated by month."/>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Dues" displayName="tblDues" ref="B78:P87" totalsRowCount="1" headerRowDxfId="371" dataDxfId="370" totalsRowDxfId="309">
  <tableColumns count="15">
    <tableColumn id="1" xr3:uid="{00000000-0010-0000-0800-000001000000}" name="SUBSCRIPTIONS" totalsRowLabel="Total" dataDxfId="119" totalsRowDxfId="118"/>
    <tableColumn id="2" xr3:uid="{00000000-0010-0000-0800-000002000000}" name="JAN" totalsRowFunction="sum" dataDxfId="117" totalsRowDxfId="116"/>
    <tableColumn id="3" xr3:uid="{00000000-0010-0000-0800-000003000000}" name="FEB" totalsRowFunction="sum" dataDxfId="115" totalsRowDxfId="114"/>
    <tableColumn id="4" xr3:uid="{00000000-0010-0000-0800-000004000000}" name="MAR" totalsRowFunction="sum" dataDxfId="113" totalsRowDxfId="112"/>
    <tableColumn id="5" xr3:uid="{00000000-0010-0000-0800-000005000000}" name="APR" totalsRowFunction="sum" dataDxfId="111" totalsRowDxfId="110"/>
    <tableColumn id="6" xr3:uid="{00000000-0010-0000-0800-000006000000}" name="MAY" totalsRowFunction="sum" dataDxfId="109" totalsRowDxfId="108"/>
    <tableColumn id="7" xr3:uid="{00000000-0010-0000-0800-000007000000}" name="JUN" totalsRowFunction="sum" dataDxfId="107" totalsRowDxfId="106"/>
    <tableColumn id="8" xr3:uid="{00000000-0010-0000-0800-000008000000}" name="JUL" totalsRowFunction="sum" dataDxfId="105" totalsRowDxfId="104"/>
    <tableColumn id="9" xr3:uid="{00000000-0010-0000-0800-000009000000}" name="AUG" totalsRowFunction="sum" dataDxfId="103" totalsRowDxfId="102"/>
    <tableColumn id="10" xr3:uid="{00000000-0010-0000-0800-00000A000000}" name="SEP" totalsRowFunction="sum" dataDxfId="101" totalsRowDxfId="100"/>
    <tableColumn id="11" xr3:uid="{00000000-0010-0000-0800-00000B000000}" name="OCT" totalsRowFunction="sum" dataDxfId="99" totalsRowDxfId="98"/>
    <tableColumn id="12" xr3:uid="{00000000-0010-0000-0800-00000C000000}" name="NOV" totalsRowFunction="sum" dataDxfId="97" totalsRowDxfId="96"/>
    <tableColumn id="13" xr3:uid="{00000000-0010-0000-0800-00000D000000}" name="DEC" totalsRowFunction="sum" dataDxfId="95" totalsRowDxfId="94"/>
    <tableColumn id="14" xr3:uid="{00000000-0010-0000-0800-00000E000000}" name="YEAR" totalsRowFunction="sum" dataDxfId="93" totalsRowDxfId="92">
      <calculatedColumnFormula>SUM(tblDues[[#This Row],[JAN]:[DEC]])</calculatedColumnFormula>
    </tableColumn>
    <tableColumn id="15" xr3:uid="{00000000-0010-0000-0800-00000F000000}" name=" " dataDxfId="91" totalsRowDxfId="90"/>
  </tableColumns>
  <tableStyleInfo name="Table Style 1" showFirstColumn="0" showLastColumn="0" showRowStripes="0" showColumnStripes="1"/>
  <extLst>
    <ext xmlns:x14="http://schemas.microsoft.com/office/spreadsheetml/2009/9/main" uri="{504A1905-F514-4f6f-8877-14C23A59335A}">
      <x14:table altText="Dues &amp; Subscription Expenses" altTextSummary="Enter your dues &amp; subscription expenses for the year, separated by month."/>
    </ext>
  </extLst>
</table>
</file>

<file path=xl/theme/theme1.xml><?xml version="1.0" encoding="utf-8"?>
<a:theme xmlns:a="http://schemas.openxmlformats.org/drawingml/2006/main" name="Office Theme">
  <a:themeElements>
    <a:clrScheme name="TM04035483-v1">
      <a:dk1>
        <a:srgbClr val="000000"/>
      </a:dk1>
      <a:lt1>
        <a:srgbClr val="FFFFFF"/>
      </a:lt1>
      <a:dk2>
        <a:srgbClr val="004C4B"/>
      </a:dk2>
      <a:lt2>
        <a:srgbClr val="E7E6E6"/>
      </a:lt2>
      <a:accent1>
        <a:srgbClr val="007F80"/>
      </a:accent1>
      <a:accent2>
        <a:srgbClr val="B2D8D7"/>
      </a:accent2>
      <a:accent3>
        <a:srgbClr val="FDF8F3"/>
      </a:accent3>
      <a:accent4>
        <a:srgbClr val="FEBF00"/>
      </a:accent4>
      <a:accent5>
        <a:srgbClr val="FFE501"/>
      </a:accent5>
      <a:accent6>
        <a:srgbClr val="836C5A"/>
      </a:accent6>
      <a:hlink>
        <a:srgbClr val="0563C1"/>
      </a:hlink>
      <a:folHlink>
        <a:srgbClr val="954F72"/>
      </a:folHlink>
    </a:clrScheme>
    <a:fontScheme name="Custom 13">
      <a:majorFont>
        <a:latin typeface="Gill Sans MT"/>
        <a:ea typeface=""/>
        <a:cs typeface=""/>
      </a:majorFont>
      <a:minorFont>
        <a:latin typeface="verdan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Q128"/>
  <sheetViews>
    <sheetView showGridLines="0" tabSelected="1" zoomScale="82" zoomScaleNormal="82" workbookViewId="0">
      <selection activeCell="J2" sqref="J2:L2"/>
    </sheetView>
  </sheetViews>
  <sheetFormatPr defaultColWidth="8.875" defaultRowHeight="21.95" customHeight="1" x14ac:dyDescent="0.55000000000000004"/>
  <cols>
    <col min="1" max="1" width="6.875" style="38" customWidth="1"/>
    <col min="2" max="2" width="41.125" style="39" bestFit="1" customWidth="1"/>
    <col min="3" max="15" width="15.875" style="40" customWidth="1"/>
    <col min="16" max="16" width="15.875" style="39" customWidth="1"/>
    <col min="17" max="17" width="6.875" style="39" customWidth="1"/>
    <col min="18" max="16384" width="8.875" style="1"/>
  </cols>
  <sheetData>
    <row r="1" spans="1:17" ht="20.100000000000001" customHeight="1" x14ac:dyDescent="0.2">
      <c r="A1" s="48" t="s">
        <v>0</v>
      </c>
      <c r="B1" s="48"/>
      <c r="C1" s="48"/>
      <c r="D1" s="48"/>
      <c r="E1" s="48"/>
      <c r="F1" s="48"/>
      <c r="G1" s="48"/>
      <c r="H1" s="48"/>
      <c r="I1" s="48"/>
      <c r="J1" s="48"/>
      <c r="K1" s="48"/>
      <c r="L1" s="48"/>
      <c r="M1" s="48"/>
      <c r="N1" s="48"/>
      <c r="O1" s="48"/>
      <c r="P1" s="48"/>
      <c r="Q1" s="48"/>
    </row>
    <row r="2" spans="1:17" ht="126.95" customHeight="1" x14ac:dyDescent="0.2">
      <c r="A2" s="49"/>
      <c r="B2" s="2"/>
      <c r="C2" s="45" t="s">
        <v>106</v>
      </c>
      <c r="D2" s="45"/>
      <c r="E2" s="45"/>
      <c r="F2" s="45"/>
      <c r="G2" s="46" t="s">
        <v>104</v>
      </c>
      <c r="H2" s="46"/>
      <c r="I2" s="46"/>
      <c r="J2" s="51" t="s">
        <v>103</v>
      </c>
      <c r="K2" s="52"/>
      <c r="L2" s="52"/>
      <c r="M2" s="46" t="s">
        <v>105</v>
      </c>
      <c r="N2" s="46"/>
      <c r="O2" s="46"/>
      <c r="P2" s="46"/>
      <c r="Q2" s="3"/>
    </row>
    <row r="3" spans="1:17" ht="21.95" customHeight="1" x14ac:dyDescent="0.2">
      <c r="A3" s="49"/>
      <c r="B3" s="48"/>
      <c r="C3" s="48"/>
      <c r="D3" s="48"/>
      <c r="E3" s="48"/>
      <c r="F3" s="48"/>
      <c r="G3" s="48"/>
      <c r="H3" s="48"/>
      <c r="I3" s="48"/>
      <c r="J3" s="48"/>
      <c r="K3" s="48"/>
      <c r="L3" s="48"/>
      <c r="M3" s="48"/>
      <c r="N3" s="48"/>
      <c r="O3" s="48"/>
      <c r="P3" s="48"/>
      <c r="Q3" s="3"/>
    </row>
    <row r="4" spans="1:17" s="5" customFormat="1" ht="30" customHeight="1" x14ac:dyDescent="0.2">
      <c r="A4" s="49"/>
      <c r="B4" s="47" t="s">
        <v>1</v>
      </c>
      <c r="C4" s="47"/>
      <c r="D4" s="47"/>
      <c r="E4" s="47"/>
      <c r="F4" s="47"/>
      <c r="G4" s="47"/>
      <c r="H4" s="47"/>
      <c r="I4" s="47"/>
      <c r="J4" s="47"/>
      <c r="K4" s="47"/>
      <c r="L4" s="47"/>
      <c r="M4" s="47"/>
      <c r="N4" s="47"/>
      <c r="O4" s="47"/>
      <c r="P4" s="47"/>
      <c r="Q4" s="4"/>
    </row>
    <row r="5" spans="1:17" s="10" customFormat="1" ht="30" customHeight="1" x14ac:dyDescent="0.2">
      <c r="A5" s="49"/>
      <c r="B5" s="6" t="s">
        <v>2</v>
      </c>
      <c r="C5" s="7" t="s">
        <v>3</v>
      </c>
      <c r="D5" s="7" t="s">
        <v>4</v>
      </c>
      <c r="E5" s="7" t="s">
        <v>5</v>
      </c>
      <c r="F5" s="7" t="s">
        <v>6</v>
      </c>
      <c r="G5" s="7" t="s">
        <v>7</v>
      </c>
      <c r="H5" s="7" t="s">
        <v>8</v>
      </c>
      <c r="I5" s="7" t="s">
        <v>9</v>
      </c>
      <c r="J5" s="7" t="s">
        <v>10</v>
      </c>
      <c r="K5" s="7" t="s">
        <v>11</v>
      </c>
      <c r="L5" s="7" t="s">
        <v>12</v>
      </c>
      <c r="M5" s="7" t="s">
        <v>13</v>
      </c>
      <c r="N5" s="7" t="s">
        <v>14</v>
      </c>
      <c r="O5" s="7" t="s">
        <v>15</v>
      </c>
      <c r="P5" s="8" t="s">
        <v>16</v>
      </c>
      <c r="Q5" s="9"/>
    </row>
    <row r="6" spans="1:17" s="10" customFormat="1" ht="21.95" customHeight="1" x14ac:dyDescent="0.2">
      <c r="A6" s="49"/>
      <c r="B6" s="68" t="s">
        <v>111</v>
      </c>
      <c r="C6" s="64"/>
      <c r="D6" s="65"/>
      <c r="E6" s="64"/>
      <c r="F6" s="65"/>
      <c r="G6" s="64"/>
      <c r="H6" s="65"/>
      <c r="I6" s="64"/>
      <c r="J6" s="65"/>
      <c r="K6" s="64"/>
      <c r="L6" s="65"/>
      <c r="M6" s="64"/>
      <c r="N6" s="65"/>
      <c r="O6" s="64">
        <f>SUM(tblIncome[[#This Row],[JAN]:[DEC]])</f>
        <v>0</v>
      </c>
      <c r="P6" s="65"/>
      <c r="Q6" s="9"/>
    </row>
    <row r="7" spans="1:17" s="10" customFormat="1" ht="21.95" customHeight="1" x14ac:dyDescent="0.2">
      <c r="A7" s="49"/>
      <c r="B7" s="68" t="s">
        <v>112</v>
      </c>
      <c r="C7" s="66"/>
      <c r="D7" s="63"/>
      <c r="E7" s="66"/>
      <c r="F7" s="63"/>
      <c r="G7" s="66"/>
      <c r="H7" s="63"/>
      <c r="I7" s="66"/>
      <c r="J7" s="63"/>
      <c r="K7" s="66"/>
      <c r="L7" s="63"/>
      <c r="M7" s="66"/>
      <c r="N7" s="63"/>
      <c r="O7" s="66">
        <f>SUM(tblIncome[[#This Row],[JAN]:[DEC]])</f>
        <v>0</v>
      </c>
      <c r="P7" s="63"/>
      <c r="Q7" s="9"/>
    </row>
    <row r="8" spans="1:17" s="10" customFormat="1" ht="21.95" customHeight="1" x14ac:dyDescent="0.2">
      <c r="A8" s="49"/>
      <c r="B8" s="68" t="s">
        <v>17</v>
      </c>
      <c r="C8" s="66"/>
      <c r="D8" s="63"/>
      <c r="E8" s="66"/>
      <c r="F8" s="63"/>
      <c r="G8" s="66"/>
      <c r="H8" s="63"/>
      <c r="I8" s="66"/>
      <c r="J8" s="63"/>
      <c r="K8" s="66"/>
      <c r="L8" s="63"/>
      <c r="M8" s="66"/>
      <c r="N8" s="63"/>
      <c r="O8" s="66">
        <f>SUM(tblIncome[[#This Row],[JAN]:[DEC]])</f>
        <v>0</v>
      </c>
      <c r="P8" s="63"/>
      <c r="Q8" s="9"/>
    </row>
    <row r="9" spans="1:17" s="10" customFormat="1" ht="21.95" customHeight="1" x14ac:dyDescent="0.2">
      <c r="A9" s="49"/>
      <c r="B9" s="68" t="s">
        <v>66</v>
      </c>
      <c r="C9" s="66"/>
      <c r="D9" s="63"/>
      <c r="E9" s="66"/>
      <c r="F9" s="63"/>
      <c r="G9" s="66"/>
      <c r="H9" s="63"/>
      <c r="I9" s="66"/>
      <c r="J9" s="63"/>
      <c r="K9" s="66"/>
      <c r="L9" s="63"/>
      <c r="M9" s="66"/>
      <c r="N9" s="63"/>
      <c r="O9" s="66">
        <f>SUM(tblIncome[[#This Row],[JAN]:[DEC]])</f>
        <v>0</v>
      </c>
      <c r="P9" s="63"/>
      <c r="Q9" s="9"/>
    </row>
    <row r="10" spans="1:17" s="10" customFormat="1" ht="21.95" customHeight="1" x14ac:dyDescent="0.2">
      <c r="A10" s="49"/>
      <c r="B10" s="68" t="s">
        <v>108</v>
      </c>
      <c r="C10" s="66"/>
      <c r="D10" s="63"/>
      <c r="E10" s="66"/>
      <c r="F10" s="63"/>
      <c r="G10" s="66"/>
      <c r="H10" s="63"/>
      <c r="I10" s="66"/>
      <c r="J10" s="63"/>
      <c r="K10" s="66"/>
      <c r="L10" s="63"/>
      <c r="M10" s="66"/>
      <c r="N10" s="63"/>
      <c r="O10" s="66">
        <f>SUM(tblIncome[[#This Row],[JAN]:[DEC]])</f>
        <v>0</v>
      </c>
      <c r="P10" s="63"/>
      <c r="Q10" s="9"/>
    </row>
    <row r="11" spans="1:17" s="56" customFormat="1" ht="21.95" customHeight="1" x14ac:dyDescent="0.2">
      <c r="A11" s="49"/>
      <c r="B11" s="69" t="s">
        <v>18</v>
      </c>
      <c r="C11" s="67">
        <f>SUBTOTAL(109,tblIncome[JAN])</f>
        <v>0</v>
      </c>
      <c r="D11" s="67">
        <f>SUBTOTAL(109,tblIncome[FEB])</f>
        <v>0</v>
      </c>
      <c r="E11" s="67">
        <f>SUBTOTAL(109,tblIncome[MAR])</f>
        <v>0</v>
      </c>
      <c r="F11" s="67">
        <f>SUBTOTAL(109,tblIncome[APR])</f>
        <v>0</v>
      </c>
      <c r="G11" s="67">
        <f>SUBTOTAL(109,tblIncome[MAY])</f>
        <v>0</v>
      </c>
      <c r="H11" s="67">
        <f>SUBTOTAL(109,tblIncome[JUN])</f>
        <v>0</v>
      </c>
      <c r="I11" s="67">
        <f>SUBTOTAL(109,tblIncome[JUL])</f>
        <v>0</v>
      </c>
      <c r="J11" s="67">
        <f>SUBTOTAL(109,tblIncome[AUG])</f>
        <v>0</v>
      </c>
      <c r="K11" s="67">
        <f>SUBTOTAL(109,tblIncome[SEP])</f>
        <v>0</v>
      </c>
      <c r="L11" s="67">
        <f>SUBTOTAL(109,tblIncome[OCT])</f>
        <v>0</v>
      </c>
      <c r="M11" s="67">
        <f>SUBTOTAL(109,tblIncome[NOV])</f>
        <v>0</v>
      </c>
      <c r="N11" s="67">
        <f>SUBTOTAL(109,tblIncome[DEC])</f>
        <v>0</v>
      </c>
      <c r="O11" s="67">
        <f>SUBTOTAL(109,tblIncome[YEAR])</f>
        <v>0</v>
      </c>
      <c r="P11" s="67"/>
      <c r="Q11" s="55"/>
    </row>
    <row r="12" spans="1:17" ht="21.95" customHeight="1" x14ac:dyDescent="0.2">
      <c r="A12" s="49"/>
      <c r="B12" s="14"/>
      <c r="C12" s="15"/>
      <c r="D12" s="15"/>
      <c r="E12" s="15"/>
      <c r="F12" s="15"/>
      <c r="G12" s="15"/>
      <c r="H12" s="15"/>
      <c r="I12" s="15"/>
      <c r="J12" s="15"/>
      <c r="K12" s="15"/>
      <c r="L12" s="15"/>
      <c r="M12" s="15"/>
      <c r="N12" s="15"/>
      <c r="O12" s="15"/>
      <c r="P12" s="16"/>
      <c r="Q12" s="3"/>
    </row>
    <row r="13" spans="1:17" s="21" customFormat="1" ht="30" customHeight="1" x14ac:dyDescent="0.2">
      <c r="A13" s="49"/>
      <c r="B13" s="17" t="s">
        <v>19</v>
      </c>
      <c r="C13" s="18"/>
      <c r="D13" s="18"/>
      <c r="E13" s="18"/>
      <c r="F13" s="18"/>
      <c r="G13" s="18"/>
      <c r="H13" s="18"/>
      <c r="I13" s="18"/>
      <c r="J13" s="18"/>
      <c r="K13" s="18"/>
      <c r="L13" s="18"/>
      <c r="M13" s="18"/>
      <c r="N13" s="18"/>
      <c r="O13" s="18"/>
      <c r="P13" s="19"/>
      <c r="Q13" s="20"/>
    </row>
    <row r="14" spans="1:17" s="10" customFormat="1" ht="30" customHeight="1" x14ac:dyDescent="0.2">
      <c r="A14" s="49"/>
      <c r="B14" s="6" t="s">
        <v>20</v>
      </c>
      <c r="C14" s="7" t="s">
        <v>3</v>
      </c>
      <c r="D14" s="7" t="s">
        <v>4</v>
      </c>
      <c r="E14" s="7" t="s">
        <v>5</v>
      </c>
      <c r="F14" s="7" t="s">
        <v>6</v>
      </c>
      <c r="G14" s="7" t="s">
        <v>7</v>
      </c>
      <c r="H14" s="7" t="s">
        <v>8</v>
      </c>
      <c r="I14" s="7" t="s">
        <v>9</v>
      </c>
      <c r="J14" s="7" t="s">
        <v>10</v>
      </c>
      <c r="K14" s="7" t="s">
        <v>11</v>
      </c>
      <c r="L14" s="7" t="s">
        <v>12</v>
      </c>
      <c r="M14" s="7" t="s">
        <v>13</v>
      </c>
      <c r="N14" s="7" t="s">
        <v>14</v>
      </c>
      <c r="O14" s="7" t="s">
        <v>15</v>
      </c>
      <c r="P14" s="8" t="s">
        <v>0</v>
      </c>
      <c r="Q14" s="9"/>
    </row>
    <row r="15" spans="1:17" s="10" customFormat="1" ht="21.95" customHeight="1" x14ac:dyDescent="0.2">
      <c r="A15" s="49"/>
      <c r="B15" s="70" t="s">
        <v>23</v>
      </c>
      <c r="C15" s="11"/>
      <c r="D15" s="12"/>
      <c r="E15" s="11"/>
      <c r="F15" s="12"/>
      <c r="G15" s="11"/>
      <c r="H15" s="12"/>
      <c r="I15" s="11"/>
      <c r="J15" s="12"/>
      <c r="K15" s="11"/>
      <c r="L15" s="12"/>
      <c r="M15" s="12"/>
      <c r="N15" s="12"/>
      <c r="O15" s="12">
        <f>SUM(tblHome[[#This Row],[JAN]:[DEC]])</f>
        <v>0</v>
      </c>
      <c r="P15" s="13"/>
      <c r="Q15" s="9"/>
    </row>
    <row r="16" spans="1:17" s="10" customFormat="1" ht="21.95" customHeight="1" x14ac:dyDescent="0.2">
      <c r="A16" s="49"/>
      <c r="B16" s="70" t="s">
        <v>99</v>
      </c>
      <c r="C16" s="11"/>
      <c r="D16" s="12"/>
      <c r="E16" s="11"/>
      <c r="F16" s="12"/>
      <c r="G16" s="11"/>
      <c r="H16" s="12"/>
      <c r="I16" s="11"/>
      <c r="J16" s="12"/>
      <c r="K16" s="11"/>
      <c r="L16" s="12"/>
      <c r="M16" s="12"/>
      <c r="N16" s="12"/>
      <c r="O16" s="12">
        <f>SUM(tblHome[[#This Row],[JAN]:[DEC]])</f>
        <v>0</v>
      </c>
      <c r="P16" s="13"/>
      <c r="Q16" s="9"/>
    </row>
    <row r="17" spans="1:17" s="10" customFormat="1" ht="21.95" customHeight="1" x14ac:dyDescent="0.2">
      <c r="A17" s="49"/>
      <c r="B17" s="70" t="s">
        <v>88</v>
      </c>
      <c r="C17" s="11"/>
      <c r="D17" s="12"/>
      <c r="E17" s="11"/>
      <c r="F17" s="12"/>
      <c r="G17" s="11"/>
      <c r="H17" s="12"/>
      <c r="I17" s="11"/>
      <c r="J17" s="12"/>
      <c r="K17" s="11"/>
      <c r="L17" s="12"/>
      <c r="M17" s="12"/>
      <c r="N17" s="12"/>
      <c r="O17" s="12">
        <f>SUM(tblHome[[#This Row],[JAN]:[DEC]])</f>
        <v>0</v>
      </c>
      <c r="P17" s="13"/>
      <c r="Q17" s="9"/>
    </row>
    <row r="18" spans="1:17" s="10" customFormat="1" ht="21.95" customHeight="1" x14ac:dyDescent="0.2">
      <c r="A18" s="49"/>
      <c r="B18" s="70" t="s">
        <v>92</v>
      </c>
      <c r="C18" s="11"/>
      <c r="D18" s="12"/>
      <c r="E18" s="11"/>
      <c r="F18" s="12"/>
      <c r="G18" s="11"/>
      <c r="H18" s="12"/>
      <c r="I18" s="11"/>
      <c r="J18" s="12"/>
      <c r="K18" s="11"/>
      <c r="L18" s="12"/>
      <c r="M18" s="12"/>
      <c r="N18" s="12"/>
      <c r="O18" s="12">
        <f>SUM(tblHome[[#This Row],[JAN]:[DEC]])</f>
        <v>0</v>
      </c>
      <c r="P18" s="13"/>
      <c r="Q18" s="9"/>
    </row>
    <row r="19" spans="1:17" s="10" customFormat="1" ht="21.95" customHeight="1" x14ac:dyDescent="0.2">
      <c r="A19" s="49"/>
      <c r="B19" s="70" t="s">
        <v>91</v>
      </c>
      <c r="C19" s="11"/>
      <c r="D19" s="12"/>
      <c r="E19" s="11"/>
      <c r="F19" s="12"/>
      <c r="G19" s="11"/>
      <c r="H19" s="12"/>
      <c r="I19" s="11"/>
      <c r="J19" s="12"/>
      <c r="K19" s="11"/>
      <c r="L19" s="12"/>
      <c r="M19" s="12"/>
      <c r="N19" s="12"/>
      <c r="O19" s="12">
        <f>SUM(tblHome[[#This Row],[JAN]:[DEC]])</f>
        <v>0</v>
      </c>
      <c r="P19" s="13"/>
      <c r="Q19" s="9"/>
    </row>
    <row r="20" spans="1:17" s="10" customFormat="1" ht="21.95" customHeight="1" x14ac:dyDescent="0.2">
      <c r="A20" s="49"/>
      <c r="B20" s="70" t="s">
        <v>90</v>
      </c>
      <c r="C20" s="11"/>
      <c r="D20" s="12"/>
      <c r="E20" s="11"/>
      <c r="F20" s="12"/>
      <c r="G20" s="11"/>
      <c r="H20" s="12"/>
      <c r="I20" s="11"/>
      <c r="J20" s="12"/>
      <c r="K20" s="11"/>
      <c r="L20" s="12"/>
      <c r="M20" s="12"/>
      <c r="N20" s="12"/>
      <c r="O20" s="12">
        <f>SUM(tblHome[[#This Row],[JAN]:[DEC]])</f>
        <v>0</v>
      </c>
      <c r="P20" s="13"/>
      <c r="Q20" s="9"/>
    </row>
    <row r="21" spans="1:17" s="10" customFormat="1" ht="21.95" customHeight="1" x14ac:dyDescent="0.2">
      <c r="A21" s="49"/>
      <c r="B21" s="70" t="s">
        <v>89</v>
      </c>
      <c r="C21" s="11"/>
      <c r="D21" s="12"/>
      <c r="E21" s="11"/>
      <c r="F21" s="12"/>
      <c r="G21" s="11"/>
      <c r="H21" s="12"/>
      <c r="I21" s="11"/>
      <c r="J21" s="12"/>
      <c r="K21" s="11"/>
      <c r="L21" s="12"/>
      <c r="M21" s="12"/>
      <c r="N21" s="12"/>
      <c r="O21" s="12">
        <f>SUM(tblHome[[#This Row],[JAN]:[DEC]])</f>
        <v>0</v>
      </c>
      <c r="P21" s="13"/>
      <c r="Q21" s="9"/>
    </row>
    <row r="22" spans="1:17" s="58" customFormat="1" ht="21.95" customHeight="1" x14ac:dyDescent="0.2">
      <c r="A22" s="49"/>
      <c r="B22" s="69" t="s">
        <v>18</v>
      </c>
      <c r="C22" s="53">
        <f>SUBTOTAL(109,tblHome[JAN])</f>
        <v>0</v>
      </c>
      <c r="D22" s="53">
        <f>SUBTOTAL(109,tblHome[FEB])</f>
        <v>0</v>
      </c>
      <c r="E22" s="53">
        <f>SUBTOTAL(109,tblHome[MAR])</f>
        <v>0</v>
      </c>
      <c r="F22" s="53">
        <f>SUBTOTAL(109,tblHome[APR])</f>
        <v>0</v>
      </c>
      <c r="G22" s="53">
        <f>SUBTOTAL(109,tblHome[MAY])</f>
        <v>0</v>
      </c>
      <c r="H22" s="53">
        <f>SUBTOTAL(109,tblHome[JUN])</f>
        <v>0</v>
      </c>
      <c r="I22" s="53">
        <f>SUBTOTAL(109,tblHome[JUL])</f>
        <v>0</v>
      </c>
      <c r="J22" s="53">
        <f>SUBTOTAL(109,tblHome[AUG])</f>
        <v>0</v>
      </c>
      <c r="K22" s="53">
        <f>SUBTOTAL(109,tblHome[SEP])</f>
        <v>0</v>
      </c>
      <c r="L22" s="53">
        <f>SUBTOTAL(109,tblHome[OCT])</f>
        <v>0</v>
      </c>
      <c r="M22" s="53">
        <f>SUBTOTAL(109,tblHome[NOV])</f>
        <v>0</v>
      </c>
      <c r="N22" s="53">
        <f>SUBTOTAL(109,tblHome[DEC])</f>
        <v>0</v>
      </c>
      <c r="O22" s="53">
        <f>SUBTOTAL(109,tblHome[YEAR])</f>
        <v>0</v>
      </c>
      <c r="P22" s="54"/>
      <c r="Q22" s="57"/>
    </row>
    <row r="23" spans="1:17" s="23" customFormat="1" ht="21.95" customHeight="1" x14ac:dyDescent="0.2">
      <c r="A23" s="49"/>
      <c r="B23" s="14"/>
      <c r="C23" s="15"/>
      <c r="D23" s="15"/>
      <c r="E23" s="15"/>
      <c r="F23" s="15"/>
      <c r="G23" s="15"/>
      <c r="H23" s="15"/>
      <c r="I23" s="15"/>
      <c r="J23" s="15"/>
      <c r="K23" s="15"/>
      <c r="L23" s="15"/>
      <c r="M23" s="15"/>
      <c r="N23" s="15"/>
      <c r="O23" s="15"/>
      <c r="P23" s="16"/>
      <c r="Q23" s="22"/>
    </row>
    <row r="24" spans="1:17" s="10" customFormat="1" ht="30" customHeight="1" x14ac:dyDescent="0.2">
      <c r="A24" s="49"/>
      <c r="B24" s="6" t="s">
        <v>24</v>
      </c>
      <c r="C24" s="7" t="s">
        <v>3</v>
      </c>
      <c r="D24" s="7" t="s">
        <v>4</v>
      </c>
      <c r="E24" s="7" t="s">
        <v>5</v>
      </c>
      <c r="F24" s="7" t="s">
        <v>6</v>
      </c>
      <c r="G24" s="7" t="s">
        <v>7</v>
      </c>
      <c r="H24" s="7" t="s">
        <v>8</v>
      </c>
      <c r="I24" s="7" t="s">
        <v>9</v>
      </c>
      <c r="J24" s="7" t="s">
        <v>10</v>
      </c>
      <c r="K24" s="7" t="s">
        <v>11</v>
      </c>
      <c r="L24" s="7" t="s">
        <v>12</v>
      </c>
      <c r="M24" s="7" t="s">
        <v>13</v>
      </c>
      <c r="N24" s="7" t="s">
        <v>14</v>
      </c>
      <c r="O24" s="7" t="s">
        <v>15</v>
      </c>
      <c r="P24" s="8" t="s">
        <v>0</v>
      </c>
      <c r="Q24" s="9"/>
    </row>
    <row r="25" spans="1:17" s="10" customFormat="1" ht="21.95" customHeight="1" x14ac:dyDescent="0.2">
      <c r="A25" s="49"/>
      <c r="B25" s="70" t="s">
        <v>25</v>
      </c>
      <c r="C25" s="11"/>
      <c r="D25" s="12"/>
      <c r="E25" s="11"/>
      <c r="F25" s="12"/>
      <c r="G25" s="11"/>
      <c r="H25" s="12"/>
      <c r="I25" s="11"/>
      <c r="J25" s="12"/>
      <c r="K25" s="11"/>
      <c r="L25" s="12"/>
      <c r="M25" s="11"/>
      <c r="N25" s="12"/>
      <c r="O25" s="11">
        <f>SUM(tblDaily[[#This Row],[JAN]:[DEC]])</f>
        <v>0</v>
      </c>
      <c r="P25" s="13"/>
      <c r="Q25" s="9"/>
    </row>
    <row r="26" spans="1:17" s="10" customFormat="1" ht="21.95" customHeight="1" x14ac:dyDescent="0.2">
      <c r="A26" s="49"/>
      <c r="B26" s="70" t="s">
        <v>26</v>
      </c>
      <c r="C26" s="11"/>
      <c r="D26" s="12"/>
      <c r="E26" s="11"/>
      <c r="F26" s="12"/>
      <c r="G26" s="11"/>
      <c r="H26" s="12"/>
      <c r="I26" s="11"/>
      <c r="J26" s="12"/>
      <c r="K26" s="11"/>
      <c r="L26" s="12"/>
      <c r="M26" s="11"/>
      <c r="N26" s="12"/>
      <c r="O26" s="11">
        <f>SUM(tblDaily[[#This Row],[JAN]:[DEC]])</f>
        <v>0</v>
      </c>
      <c r="P26" s="13"/>
      <c r="Q26" s="9"/>
    </row>
    <row r="27" spans="1:17" s="10" customFormat="1" ht="21.95" customHeight="1" x14ac:dyDescent="0.2">
      <c r="A27" s="49"/>
      <c r="B27" s="70" t="s">
        <v>27</v>
      </c>
      <c r="C27" s="11"/>
      <c r="D27" s="12"/>
      <c r="E27" s="11"/>
      <c r="F27" s="12"/>
      <c r="G27" s="11"/>
      <c r="H27" s="12"/>
      <c r="I27" s="11"/>
      <c r="J27" s="12"/>
      <c r="K27" s="11"/>
      <c r="L27" s="12"/>
      <c r="M27" s="11"/>
      <c r="N27" s="12"/>
      <c r="O27" s="11">
        <f>SUM(tblDaily[[#This Row],[JAN]:[DEC]])</f>
        <v>0</v>
      </c>
      <c r="P27" s="13"/>
      <c r="Q27" s="9"/>
    </row>
    <row r="28" spans="1:17" s="10" customFormat="1" ht="21.95" customHeight="1" x14ac:dyDescent="0.2">
      <c r="A28" s="49"/>
      <c r="B28" s="70" t="s">
        <v>85</v>
      </c>
      <c r="C28" s="11"/>
      <c r="D28" s="12"/>
      <c r="E28" s="11"/>
      <c r="F28" s="12"/>
      <c r="G28" s="11"/>
      <c r="H28" s="12"/>
      <c r="I28" s="11"/>
      <c r="J28" s="12"/>
      <c r="K28" s="11"/>
      <c r="L28" s="12"/>
      <c r="M28" s="11"/>
      <c r="N28" s="12"/>
      <c r="O28" s="11">
        <f>SUM(tblDaily[[#This Row],[JAN]:[DEC]])</f>
        <v>0</v>
      </c>
      <c r="P28" s="13"/>
      <c r="Q28" s="9"/>
    </row>
    <row r="29" spans="1:17" s="10" customFormat="1" ht="21.95" customHeight="1" x14ac:dyDescent="0.2">
      <c r="A29" s="49"/>
      <c r="B29" s="70" t="s">
        <v>28</v>
      </c>
      <c r="C29" s="11"/>
      <c r="D29" s="12"/>
      <c r="E29" s="11"/>
      <c r="F29" s="12"/>
      <c r="G29" s="11"/>
      <c r="H29" s="12"/>
      <c r="I29" s="11"/>
      <c r="J29" s="12"/>
      <c r="K29" s="11"/>
      <c r="L29" s="12"/>
      <c r="M29" s="11"/>
      <c r="N29" s="12"/>
      <c r="O29" s="11">
        <f>SUM(tblDaily[[#This Row],[JAN]:[DEC]])</f>
        <v>0</v>
      </c>
      <c r="P29" s="13"/>
      <c r="Q29" s="9"/>
    </row>
    <row r="30" spans="1:17" s="10" customFormat="1" ht="21.95" customHeight="1" x14ac:dyDescent="0.2">
      <c r="A30" s="49"/>
      <c r="B30" s="70" t="s">
        <v>87</v>
      </c>
      <c r="C30" s="11"/>
      <c r="D30" s="12"/>
      <c r="E30" s="11"/>
      <c r="F30" s="12"/>
      <c r="G30" s="11"/>
      <c r="H30" s="12"/>
      <c r="I30" s="11"/>
      <c r="J30" s="12"/>
      <c r="K30" s="11"/>
      <c r="L30" s="12"/>
      <c r="M30" s="11"/>
      <c r="N30" s="12"/>
      <c r="O30" s="11">
        <f>SUM(tblDaily[[#This Row],[JAN]:[DEC]])</f>
        <v>0</v>
      </c>
      <c r="P30" s="13"/>
      <c r="Q30" s="9"/>
    </row>
    <row r="31" spans="1:17" ht="21.95" customHeight="1" x14ac:dyDescent="0.2">
      <c r="A31" s="49"/>
      <c r="B31" s="70" t="s">
        <v>86</v>
      </c>
      <c r="C31" s="11"/>
      <c r="D31" s="12"/>
      <c r="E31" s="11"/>
      <c r="F31" s="12"/>
      <c r="G31" s="11"/>
      <c r="H31" s="12"/>
      <c r="I31" s="11"/>
      <c r="J31" s="12"/>
      <c r="K31" s="11"/>
      <c r="L31" s="12"/>
      <c r="M31" s="11"/>
      <c r="N31" s="12"/>
      <c r="O31" s="11">
        <f>SUM(tblDaily[[#This Row],[JAN]:[DEC]])</f>
        <v>0</v>
      </c>
      <c r="P31" s="13"/>
      <c r="Q31" s="3"/>
    </row>
    <row r="32" spans="1:17" s="60" customFormat="1" ht="21.95" customHeight="1" x14ac:dyDescent="0.2">
      <c r="A32" s="49"/>
      <c r="B32" s="71" t="s">
        <v>18</v>
      </c>
      <c r="C32" s="53">
        <f>SUBTOTAL(109,tblDaily[JAN])</f>
        <v>0</v>
      </c>
      <c r="D32" s="53">
        <f>SUBTOTAL(109,tblDaily[FEB])</f>
        <v>0</v>
      </c>
      <c r="E32" s="53">
        <f>SUBTOTAL(109,tblDaily[MAR])</f>
        <v>0</v>
      </c>
      <c r="F32" s="53">
        <f>SUBTOTAL(109,tblDaily[APR])</f>
        <v>0</v>
      </c>
      <c r="G32" s="53">
        <f>SUBTOTAL(109,tblDaily[MAY])</f>
        <v>0</v>
      </c>
      <c r="H32" s="53">
        <f>SUBTOTAL(109,tblDaily[JUN])</f>
        <v>0</v>
      </c>
      <c r="I32" s="53">
        <f>SUBTOTAL(109,tblDaily[JUL])</f>
        <v>0</v>
      </c>
      <c r="J32" s="53">
        <f>SUBTOTAL(109,tblDaily[AUG])</f>
        <v>0</v>
      </c>
      <c r="K32" s="53">
        <f>SUBTOTAL(109,tblDaily[SEP])</f>
        <v>0</v>
      </c>
      <c r="L32" s="53">
        <f>SUBTOTAL(109,tblDaily[OCT])</f>
        <v>0</v>
      </c>
      <c r="M32" s="53">
        <f>SUBTOTAL(109,tblDaily[NOV])</f>
        <v>0</v>
      </c>
      <c r="N32" s="53">
        <f>SUBTOTAL(109,tblDaily[DEC])</f>
        <v>0</v>
      </c>
      <c r="O32" s="53">
        <f>SUBTOTAL(109,tblDaily[YEAR])</f>
        <v>0</v>
      </c>
      <c r="P32" s="54"/>
      <c r="Q32" s="59"/>
    </row>
    <row r="33" spans="1:17" s="10" customFormat="1" ht="21.95" customHeight="1" x14ac:dyDescent="0.2">
      <c r="A33" s="49"/>
      <c r="B33" s="24"/>
      <c r="C33" s="24"/>
      <c r="D33" s="24"/>
      <c r="E33" s="25"/>
      <c r="F33" s="25"/>
      <c r="G33" s="25"/>
      <c r="H33" s="25"/>
      <c r="I33" s="25"/>
      <c r="J33" s="25"/>
      <c r="K33" s="25"/>
      <c r="L33" s="25"/>
      <c r="M33" s="25"/>
      <c r="N33" s="25"/>
      <c r="O33" s="25"/>
      <c r="P33" s="25"/>
      <c r="Q33" s="9"/>
    </row>
    <row r="34" spans="1:17" s="10" customFormat="1" ht="30" customHeight="1" x14ac:dyDescent="0.2">
      <c r="A34" s="49"/>
      <c r="B34" s="6" t="s">
        <v>29</v>
      </c>
      <c r="C34" s="7" t="s">
        <v>3</v>
      </c>
      <c r="D34" s="7" t="s">
        <v>4</v>
      </c>
      <c r="E34" s="7" t="s">
        <v>5</v>
      </c>
      <c r="F34" s="7" t="s">
        <v>6</v>
      </c>
      <c r="G34" s="7" t="s">
        <v>7</v>
      </c>
      <c r="H34" s="7" t="s">
        <v>8</v>
      </c>
      <c r="I34" s="7" t="s">
        <v>9</v>
      </c>
      <c r="J34" s="7" t="s">
        <v>10</v>
      </c>
      <c r="K34" s="7" t="s">
        <v>11</v>
      </c>
      <c r="L34" s="7" t="s">
        <v>12</v>
      </c>
      <c r="M34" s="7" t="s">
        <v>13</v>
      </c>
      <c r="N34" s="7" t="s">
        <v>14</v>
      </c>
      <c r="O34" s="7" t="s">
        <v>15</v>
      </c>
      <c r="P34" s="8" t="s">
        <v>0</v>
      </c>
      <c r="Q34" s="9"/>
    </row>
    <row r="35" spans="1:17" s="73" customFormat="1" ht="21.95" customHeight="1" x14ac:dyDescent="0.2">
      <c r="A35" s="49"/>
      <c r="B35" s="70" t="s">
        <v>76</v>
      </c>
      <c r="C35" s="80"/>
      <c r="D35" s="70"/>
      <c r="E35" s="80"/>
      <c r="F35" s="70"/>
      <c r="G35" s="80"/>
      <c r="H35" s="70"/>
      <c r="I35" s="80"/>
      <c r="J35" s="70"/>
      <c r="K35" s="80"/>
      <c r="L35" s="70"/>
      <c r="M35" s="80"/>
      <c r="N35" s="70"/>
      <c r="O35" s="80">
        <f>SUM(tblTransportation[[#This Row],[JAN]:[DEC]])</f>
        <v>0</v>
      </c>
      <c r="P35" s="70"/>
      <c r="Q35" s="72"/>
    </row>
    <row r="36" spans="1:17" s="73" customFormat="1" ht="21.95" customHeight="1" x14ac:dyDescent="0.2">
      <c r="A36" s="49"/>
      <c r="B36" s="70" t="s">
        <v>77</v>
      </c>
      <c r="C36" s="80"/>
      <c r="D36" s="70"/>
      <c r="E36" s="80"/>
      <c r="F36" s="70"/>
      <c r="G36" s="80"/>
      <c r="H36" s="70"/>
      <c r="I36" s="80"/>
      <c r="J36" s="70"/>
      <c r="K36" s="80"/>
      <c r="L36" s="70"/>
      <c r="M36" s="80"/>
      <c r="N36" s="70"/>
      <c r="O36" s="80">
        <f>SUM(tblTransportation[[#This Row],[JAN]:[DEC]])</f>
        <v>0</v>
      </c>
      <c r="P36" s="70"/>
      <c r="Q36" s="72"/>
    </row>
    <row r="37" spans="1:17" s="73" customFormat="1" ht="21.95" customHeight="1" x14ac:dyDescent="0.2">
      <c r="A37" s="49"/>
      <c r="B37" s="70" t="s">
        <v>22</v>
      </c>
      <c r="C37" s="80"/>
      <c r="D37" s="70"/>
      <c r="E37" s="80"/>
      <c r="F37" s="70"/>
      <c r="G37" s="80"/>
      <c r="H37" s="70"/>
      <c r="I37" s="80"/>
      <c r="J37" s="70"/>
      <c r="K37" s="80"/>
      <c r="L37" s="70"/>
      <c r="M37" s="80"/>
      <c r="N37" s="70"/>
      <c r="O37" s="80">
        <f>SUM(tblTransportation[[#This Row],[JAN]:[DEC]])</f>
        <v>0</v>
      </c>
      <c r="P37" s="70"/>
      <c r="Q37" s="72"/>
    </row>
    <row r="38" spans="1:17" s="73" customFormat="1" ht="21.95" customHeight="1" x14ac:dyDescent="0.2">
      <c r="A38" s="49"/>
      <c r="B38" s="70" t="s">
        <v>23</v>
      </c>
      <c r="C38" s="80"/>
      <c r="D38" s="70"/>
      <c r="E38" s="80"/>
      <c r="F38" s="70"/>
      <c r="G38" s="80"/>
      <c r="H38" s="70"/>
      <c r="I38" s="80"/>
      <c r="J38" s="70"/>
      <c r="K38" s="80"/>
      <c r="L38" s="70"/>
      <c r="M38" s="80"/>
      <c r="N38" s="70"/>
      <c r="O38" s="80">
        <f>SUM(tblTransportation[[#This Row],[JAN]:[DEC]])</f>
        <v>0</v>
      </c>
      <c r="P38" s="70"/>
      <c r="Q38" s="72"/>
    </row>
    <row r="39" spans="1:17" s="73" customFormat="1" ht="21.95" customHeight="1" x14ac:dyDescent="0.2">
      <c r="A39" s="49"/>
      <c r="B39" s="70" t="s">
        <v>30</v>
      </c>
      <c r="C39" s="80"/>
      <c r="D39" s="70"/>
      <c r="E39" s="80"/>
      <c r="F39" s="70"/>
      <c r="G39" s="80"/>
      <c r="H39" s="70"/>
      <c r="I39" s="80"/>
      <c r="J39" s="70"/>
      <c r="K39" s="80"/>
      <c r="L39" s="70"/>
      <c r="M39" s="80"/>
      <c r="N39" s="70"/>
      <c r="O39" s="80">
        <f>SUM(tblTransportation[[#This Row],[JAN]:[DEC]])</f>
        <v>0</v>
      </c>
      <c r="P39" s="70"/>
      <c r="Q39" s="72"/>
    </row>
    <row r="40" spans="1:17" s="75" customFormat="1" ht="21.95" customHeight="1" x14ac:dyDescent="0.2">
      <c r="A40" s="49"/>
      <c r="B40" s="70" t="s">
        <v>31</v>
      </c>
      <c r="C40" s="80"/>
      <c r="D40" s="70"/>
      <c r="E40" s="80"/>
      <c r="F40" s="70"/>
      <c r="G40" s="80"/>
      <c r="H40" s="70"/>
      <c r="I40" s="80"/>
      <c r="J40" s="70"/>
      <c r="K40" s="80"/>
      <c r="L40" s="70"/>
      <c r="M40" s="80"/>
      <c r="N40" s="70"/>
      <c r="O40" s="80">
        <f>SUM(tblTransportation[[#This Row],[JAN]:[DEC]])</f>
        <v>0</v>
      </c>
      <c r="P40" s="70"/>
      <c r="Q40" s="74"/>
    </row>
    <row r="41" spans="1:17" s="77" customFormat="1" ht="21.95" customHeight="1" x14ac:dyDescent="0.2">
      <c r="A41" s="49"/>
      <c r="B41" s="70" t="s">
        <v>32</v>
      </c>
      <c r="C41" s="80"/>
      <c r="D41" s="70"/>
      <c r="E41" s="80"/>
      <c r="F41" s="70"/>
      <c r="G41" s="80"/>
      <c r="H41" s="70"/>
      <c r="I41" s="80"/>
      <c r="J41" s="70"/>
      <c r="K41" s="80"/>
      <c r="L41" s="70"/>
      <c r="M41" s="80"/>
      <c r="N41" s="70"/>
      <c r="O41" s="80">
        <f>SUM(tblTransportation[[#This Row],[JAN]:[DEC]])</f>
        <v>0</v>
      </c>
      <c r="P41" s="70"/>
      <c r="Q41" s="76"/>
    </row>
    <row r="42" spans="1:17" s="79" customFormat="1" ht="21.95" customHeight="1" x14ac:dyDescent="0.2">
      <c r="A42" s="49"/>
      <c r="B42" s="71" t="s">
        <v>18</v>
      </c>
      <c r="C42" s="71">
        <f>SUBTOTAL(109,tblTransportation[JAN])</f>
        <v>0</v>
      </c>
      <c r="D42" s="81">
        <f>SUBTOTAL(109,tblTransportation[FEB])</f>
        <v>0</v>
      </c>
      <c r="E42" s="71">
        <f>SUBTOTAL(109,tblTransportation[MAR])</f>
        <v>0</v>
      </c>
      <c r="F42" s="81">
        <f>SUBTOTAL(109,tblTransportation[APR])</f>
        <v>0</v>
      </c>
      <c r="G42" s="71">
        <f>SUBTOTAL(109,tblTransportation[MAY])</f>
        <v>0</v>
      </c>
      <c r="H42" s="81">
        <f>SUBTOTAL(109,tblTransportation[JUN])</f>
        <v>0</v>
      </c>
      <c r="I42" s="71">
        <f>SUBTOTAL(109,tblTransportation[JUL])</f>
        <v>0</v>
      </c>
      <c r="J42" s="81">
        <f>SUBTOTAL(109,tblTransportation[AUG])</f>
        <v>0</v>
      </c>
      <c r="K42" s="71">
        <f>SUBTOTAL(109,tblTransportation[SEP])</f>
        <v>0</v>
      </c>
      <c r="L42" s="81">
        <f>SUBTOTAL(109,tblTransportation[OCT])</f>
        <v>0</v>
      </c>
      <c r="M42" s="71">
        <f>SUBTOTAL(109,tblTransportation[NOV])</f>
        <v>0</v>
      </c>
      <c r="N42" s="81">
        <f>SUBTOTAL(109,tblTransportation[DEC])</f>
        <v>0</v>
      </c>
      <c r="O42" s="71">
        <f>SUBTOTAL(109,tblTransportation[YEAR])</f>
        <v>0</v>
      </c>
      <c r="P42" s="81"/>
      <c r="Q42" s="78"/>
    </row>
    <row r="43" spans="1:17" s="10" customFormat="1" ht="30" customHeight="1" x14ac:dyDescent="0.2">
      <c r="A43" s="49"/>
      <c r="B43" s="24"/>
      <c r="C43" s="25"/>
      <c r="D43" s="25"/>
      <c r="E43" s="25"/>
      <c r="F43" s="25"/>
      <c r="G43" s="25"/>
      <c r="H43" s="25"/>
      <c r="I43" s="25"/>
      <c r="J43" s="25"/>
      <c r="K43" s="25"/>
      <c r="L43" s="25"/>
      <c r="M43" s="25"/>
      <c r="N43" s="25"/>
      <c r="O43" s="25"/>
      <c r="P43" s="24"/>
      <c r="Q43" s="9"/>
    </row>
    <row r="44" spans="1:17" s="10" customFormat="1" ht="22.15" customHeight="1" x14ac:dyDescent="0.2">
      <c r="A44" s="49"/>
      <c r="B44" s="26" t="s">
        <v>33</v>
      </c>
      <c r="C44" s="27" t="s">
        <v>3</v>
      </c>
      <c r="D44" s="7" t="s">
        <v>4</v>
      </c>
      <c r="E44" s="7" t="s">
        <v>5</v>
      </c>
      <c r="F44" s="7" t="s">
        <v>6</v>
      </c>
      <c r="G44" s="7" t="s">
        <v>7</v>
      </c>
      <c r="H44" s="7" t="s">
        <v>8</v>
      </c>
      <c r="I44" s="7" t="s">
        <v>9</v>
      </c>
      <c r="J44" s="7" t="s">
        <v>10</v>
      </c>
      <c r="K44" s="7" t="s">
        <v>11</v>
      </c>
      <c r="L44" s="7" t="s">
        <v>12</v>
      </c>
      <c r="M44" s="7" t="s">
        <v>13</v>
      </c>
      <c r="N44" s="7" t="s">
        <v>14</v>
      </c>
      <c r="O44" s="7" t="s">
        <v>15</v>
      </c>
      <c r="P44" s="8" t="s">
        <v>0</v>
      </c>
      <c r="Q44" s="9"/>
    </row>
    <row r="45" spans="1:17" s="73" customFormat="1" ht="21.95" customHeight="1" x14ac:dyDescent="0.2">
      <c r="A45" s="49"/>
      <c r="B45" s="70" t="s">
        <v>101</v>
      </c>
      <c r="C45" s="80"/>
      <c r="D45" s="70"/>
      <c r="E45" s="80"/>
      <c r="F45" s="70"/>
      <c r="G45" s="80"/>
      <c r="H45" s="70"/>
      <c r="I45" s="80"/>
      <c r="J45" s="70"/>
      <c r="K45" s="80"/>
      <c r="L45" s="70"/>
      <c r="M45" s="80"/>
      <c r="N45" s="70"/>
      <c r="O45" s="80">
        <f>SUM(tblEntertainment[[#This Row],[JAN]:[DEC]])</f>
        <v>0</v>
      </c>
      <c r="P45" s="70"/>
      <c r="Q45" s="72"/>
    </row>
    <row r="46" spans="1:17" s="73" customFormat="1" ht="21.95" customHeight="1" x14ac:dyDescent="0.2">
      <c r="A46" s="49"/>
      <c r="B46" s="70" t="s">
        <v>102</v>
      </c>
      <c r="C46" s="80"/>
      <c r="D46" s="70"/>
      <c r="E46" s="80"/>
      <c r="F46" s="70"/>
      <c r="G46" s="80"/>
      <c r="H46" s="70"/>
      <c r="I46" s="80"/>
      <c r="J46" s="70"/>
      <c r="K46" s="80"/>
      <c r="L46" s="70"/>
      <c r="M46" s="80"/>
      <c r="N46" s="70"/>
      <c r="O46" s="80">
        <f>SUM(tblEntertainment[[#This Row],[JAN]:[DEC]])</f>
        <v>0</v>
      </c>
      <c r="P46" s="70"/>
      <c r="Q46" s="72"/>
    </row>
    <row r="47" spans="1:17" s="75" customFormat="1" ht="21.95" customHeight="1" x14ac:dyDescent="0.2">
      <c r="A47" s="49"/>
      <c r="B47" s="70" t="s">
        <v>34</v>
      </c>
      <c r="C47" s="80"/>
      <c r="D47" s="70"/>
      <c r="E47" s="80"/>
      <c r="F47" s="70"/>
      <c r="G47" s="80"/>
      <c r="H47" s="70"/>
      <c r="I47" s="80"/>
      <c r="J47" s="70"/>
      <c r="K47" s="80"/>
      <c r="L47" s="70"/>
      <c r="M47" s="80"/>
      <c r="N47" s="70"/>
      <c r="O47" s="80">
        <f>SUM(tblEntertainment[[#This Row],[JAN]:[DEC]])</f>
        <v>0</v>
      </c>
      <c r="P47" s="70"/>
      <c r="Q47" s="74"/>
    </row>
    <row r="48" spans="1:17" s="77" customFormat="1" ht="21.95" customHeight="1" x14ac:dyDescent="0.2">
      <c r="A48" s="49"/>
      <c r="B48" s="73" t="s">
        <v>113</v>
      </c>
      <c r="C48" s="80"/>
      <c r="D48" s="70"/>
      <c r="E48" s="80"/>
      <c r="F48" s="70"/>
      <c r="G48" s="80"/>
      <c r="H48" s="70"/>
      <c r="I48" s="80"/>
      <c r="J48" s="70"/>
      <c r="K48" s="80"/>
      <c r="L48" s="70"/>
      <c r="M48" s="80"/>
      <c r="N48" s="70"/>
      <c r="O48" s="80">
        <f>SUM(tblEntertainment[[#This Row],[JAN]:[DEC]])</f>
        <v>0</v>
      </c>
      <c r="P48" s="70"/>
      <c r="Q48" s="76"/>
    </row>
    <row r="49" spans="1:17" s="79" customFormat="1" ht="21.95" customHeight="1" x14ac:dyDescent="0.2">
      <c r="A49" s="49"/>
      <c r="B49" s="71" t="s">
        <v>18</v>
      </c>
      <c r="C49" s="71">
        <f>SUBTOTAL(109,tblEntertainment[JAN])</f>
        <v>0</v>
      </c>
      <c r="D49" s="71">
        <f>SUBTOTAL(109,tblEntertainment[FEB])</f>
        <v>0</v>
      </c>
      <c r="E49" s="71">
        <f>SUBTOTAL(109,tblEntertainment[MAR])</f>
        <v>0</v>
      </c>
      <c r="F49" s="71">
        <f>SUBTOTAL(109,tblEntertainment[APR])</f>
        <v>0</v>
      </c>
      <c r="G49" s="71">
        <f>SUBTOTAL(109,tblEntertainment[MAY])</f>
        <v>0</v>
      </c>
      <c r="H49" s="71">
        <f>SUBTOTAL(109,tblEntertainment[JUN])</f>
        <v>0</v>
      </c>
      <c r="I49" s="71">
        <f>SUBTOTAL(109,tblEntertainment[JUL])</f>
        <v>0</v>
      </c>
      <c r="J49" s="71">
        <f>SUBTOTAL(109,tblEntertainment[AUG])</f>
        <v>0</v>
      </c>
      <c r="K49" s="71">
        <f>SUBTOTAL(109,tblEntertainment[SEP])</f>
        <v>0</v>
      </c>
      <c r="L49" s="71">
        <f>SUBTOTAL(109,tblEntertainment[OCT])</f>
        <v>0</v>
      </c>
      <c r="M49" s="71">
        <f>SUBTOTAL(109,tblEntertainment[NOV])</f>
        <v>0</v>
      </c>
      <c r="N49" s="71">
        <f>SUBTOTAL(109,tblEntertainment[DEC])</f>
        <v>0</v>
      </c>
      <c r="O49" s="71">
        <f>SUBTOTAL(109,tblEntertainment[YEAR])</f>
        <v>0</v>
      </c>
      <c r="P49" s="71"/>
      <c r="Q49" s="78"/>
    </row>
    <row r="50" spans="1:17" s="10" customFormat="1" ht="30" customHeight="1" x14ac:dyDescent="0.2">
      <c r="A50" s="49"/>
      <c r="B50" s="24"/>
      <c r="C50" s="25"/>
      <c r="D50" s="25"/>
      <c r="E50" s="25"/>
      <c r="F50" s="25"/>
      <c r="G50" s="25"/>
      <c r="H50" s="25"/>
      <c r="I50" s="25"/>
      <c r="J50" s="25"/>
      <c r="K50" s="25"/>
      <c r="L50" s="25"/>
      <c r="M50" s="25"/>
      <c r="N50" s="25"/>
      <c r="O50" s="25"/>
      <c r="P50" s="24"/>
      <c r="Q50" s="9"/>
    </row>
    <row r="51" spans="1:17" s="10" customFormat="1" ht="22.15" customHeight="1" x14ac:dyDescent="0.2">
      <c r="A51" s="49"/>
      <c r="B51" s="6" t="s">
        <v>35</v>
      </c>
      <c r="C51" s="7" t="s">
        <v>3</v>
      </c>
      <c r="D51" s="7" t="s">
        <v>4</v>
      </c>
      <c r="E51" s="7" t="s">
        <v>5</v>
      </c>
      <c r="F51" s="7" t="s">
        <v>6</v>
      </c>
      <c r="G51" s="7" t="s">
        <v>7</v>
      </c>
      <c r="H51" s="7" t="s">
        <v>8</v>
      </c>
      <c r="I51" s="7" t="s">
        <v>9</v>
      </c>
      <c r="J51" s="7" t="s">
        <v>10</v>
      </c>
      <c r="K51" s="7" t="s">
        <v>11</v>
      </c>
      <c r="L51" s="7" t="s">
        <v>12</v>
      </c>
      <c r="M51" s="7" t="s">
        <v>13</v>
      </c>
      <c r="N51" s="7" t="s">
        <v>14</v>
      </c>
      <c r="O51" s="7" t="s">
        <v>15</v>
      </c>
      <c r="P51" s="8" t="s">
        <v>0</v>
      </c>
      <c r="Q51" s="9"/>
    </row>
    <row r="52" spans="1:17" s="73" customFormat="1" ht="21.95" customHeight="1" x14ac:dyDescent="0.2">
      <c r="A52" s="49"/>
      <c r="B52" s="70" t="s">
        <v>36</v>
      </c>
      <c r="C52" s="70"/>
      <c r="D52" s="70"/>
      <c r="E52" s="70"/>
      <c r="F52" s="70"/>
      <c r="G52" s="70"/>
      <c r="H52" s="70"/>
      <c r="I52" s="70"/>
      <c r="J52" s="70"/>
      <c r="K52" s="70"/>
      <c r="L52" s="70"/>
      <c r="M52" s="70"/>
      <c r="N52" s="70"/>
      <c r="O52" s="70">
        <f>SUM(tblHealth[[#This Row],[JAN]:[DEC]])</f>
        <v>0</v>
      </c>
      <c r="P52" s="70"/>
      <c r="Q52" s="72"/>
    </row>
    <row r="53" spans="1:17" s="73" customFormat="1" ht="21.95" customHeight="1" x14ac:dyDescent="0.2">
      <c r="A53" s="49"/>
      <c r="B53" s="70" t="s">
        <v>37</v>
      </c>
      <c r="C53" s="70"/>
      <c r="D53" s="70"/>
      <c r="E53" s="70"/>
      <c r="F53" s="70"/>
      <c r="G53" s="70"/>
      <c r="H53" s="70"/>
      <c r="I53" s="70"/>
      <c r="J53" s="70"/>
      <c r="K53" s="70"/>
      <c r="L53" s="70"/>
      <c r="M53" s="70"/>
      <c r="N53" s="70"/>
      <c r="O53" s="70">
        <f>SUM(tblHealth[[#This Row],[JAN]:[DEC]])</f>
        <v>0</v>
      </c>
      <c r="P53" s="70"/>
      <c r="Q53" s="72"/>
    </row>
    <row r="54" spans="1:17" s="73" customFormat="1" ht="21.95" customHeight="1" x14ac:dyDescent="0.2">
      <c r="A54" s="49"/>
      <c r="B54" s="70" t="s">
        <v>93</v>
      </c>
      <c r="C54" s="70"/>
      <c r="D54" s="70"/>
      <c r="E54" s="70"/>
      <c r="F54" s="70"/>
      <c r="G54" s="70"/>
      <c r="H54" s="70"/>
      <c r="I54" s="70"/>
      <c r="J54" s="70"/>
      <c r="K54" s="70"/>
      <c r="L54" s="70"/>
      <c r="M54" s="70"/>
      <c r="N54" s="70"/>
      <c r="O54" s="70">
        <f>SUM(tblHealth[[#This Row],[JAN]:[DEC]])</f>
        <v>0</v>
      </c>
      <c r="P54" s="70"/>
      <c r="Q54" s="72"/>
    </row>
    <row r="55" spans="1:17" s="73" customFormat="1" ht="21.95" customHeight="1" x14ac:dyDescent="0.2">
      <c r="A55" s="49"/>
      <c r="B55" s="70" t="s">
        <v>94</v>
      </c>
      <c r="C55" s="70"/>
      <c r="D55" s="70"/>
      <c r="E55" s="70"/>
      <c r="F55" s="70"/>
      <c r="G55" s="70"/>
      <c r="H55" s="70"/>
      <c r="I55" s="70"/>
      <c r="J55" s="70"/>
      <c r="K55" s="70"/>
      <c r="L55" s="70"/>
      <c r="M55" s="70"/>
      <c r="N55" s="70"/>
      <c r="O55" s="70">
        <f>SUM(tblHealth[[#This Row],[JAN]:[DEC]])</f>
        <v>0</v>
      </c>
      <c r="P55" s="70"/>
      <c r="Q55" s="72"/>
    </row>
    <row r="56" spans="1:17" s="77" customFormat="1" ht="21.95" customHeight="1" x14ac:dyDescent="0.2">
      <c r="A56" s="49"/>
      <c r="B56" s="70" t="s">
        <v>38</v>
      </c>
      <c r="C56" s="70"/>
      <c r="D56" s="70"/>
      <c r="E56" s="70"/>
      <c r="F56" s="70"/>
      <c r="G56" s="70"/>
      <c r="H56" s="70"/>
      <c r="I56" s="70"/>
      <c r="J56" s="70"/>
      <c r="K56" s="70"/>
      <c r="L56" s="70"/>
      <c r="M56" s="70"/>
      <c r="N56" s="70"/>
      <c r="O56" s="70">
        <f>SUM(tblHealth[[#This Row],[JAN]:[DEC]])</f>
        <v>0</v>
      </c>
      <c r="P56" s="70"/>
      <c r="Q56" s="76"/>
    </row>
    <row r="57" spans="1:17" s="79" customFormat="1" ht="21.95" customHeight="1" x14ac:dyDescent="0.2">
      <c r="A57" s="49"/>
      <c r="B57" s="71" t="s">
        <v>18</v>
      </c>
      <c r="C57" s="71">
        <f>SUBTOTAL(109,tblHealth[JAN])</f>
        <v>0</v>
      </c>
      <c r="D57" s="71">
        <f>SUBTOTAL(109,tblHealth[FEB])</f>
        <v>0</v>
      </c>
      <c r="E57" s="71">
        <f>SUBTOTAL(109,tblHealth[MAR])</f>
        <v>0</v>
      </c>
      <c r="F57" s="71">
        <f>SUBTOTAL(109,tblHealth[APR])</f>
        <v>0</v>
      </c>
      <c r="G57" s="71">
        <f>SUBTOTAL(109,tblHealth[MAY])</f>
        <v>0</v>
      </c>
      <c r="H57" s="71">
        <f>SUBTOTAL(109,tblHealth[JUN])</f>
        <v>0</v>
      </c>
      <c r="I57" s="71">
        <f>SUBTOTAL(109,tblHealth[JUL])</f>
        <v>0</v>
      </c>
      <c r="J57" s="71">
        <f>SUBTOTAL(109,tblHealth[AUG])</f>
        <v>0</v>
      </c>
      <c r="K57" s="71">
        <f>SUBTOTAL(109,tblHealth[SEP])</f>
        <v>0</v>
      </c>
      <c r="L57" s="71">
        <f>SUBTOTAL(109,tblHealth[OCT])</f>
        <v>0</v>
      </c>
      <c r="M57" s="71">
        <f>SUBTOTAL(109,tblHealth[NOV])</f>
        <v>0</v>
      </c>
      <c r="N57" s="71">
        <f>SUBTOTAL(109,tblHealth[DEC])</f>
        <v>0</v>
      </c>
      <c r="O57" s="71">
        <f>SUBTOTAL(109,tblHealth[YEAR])</f>
        <v>0</v>
      </c>
      <c r="P57" s="71"/>
      <c r="Q57" s="78"/>
    </row>
    <row r="58" spans="1:17" s="10" customFormat="1" ht="30" customHeight="1" x14ac:dyDescent="0.2">
      <c r="A58" s="49"/>
      <c r="B58" s="24"/>
      <c r="C58" s="25"/>
      <c r="D58" s="25"/>
      <c r="E58" s="25"/>
      <c r="F58" s="25"/>
      <c r="G58" s="25"/>
      <c r="H58" s="25"/>
      <c r="I58" s="25"/>
      <c r="J58" s="25"/>
      <c r="K58" s="25"/>
      <c r="L58" s="25"/>
      <c r="M58" s="25"/>
      <c r="N58" s="25"/>
      <c r="O58" s="25"/>
      <c r="P58" s="24"/>
      <c r="Q58" s="9"/>
    </row>
    <row r="59" spans="1:17" s="10" customFormat="1" ht="22.15" customHeight="1" x14ac:dyDescent="0.2">
      <c r="A59" s="49"/>
      <c r="B59" s="6" t="s">
        <v>109</v>
      </c>
      <c r="C59" s="7" t="s">
        <v>3</v>
      </c>
      <c r="D59" s="7" t="s">
        <v>4</v>
      </c>
      <c r="E59" s="7" t="s">
        <v>5</v>
      </c>
      <c r="F59" s="7" t="s">
        <v>6</v>
      </c>
      <c r="G59" s="7" t="s">
        <v>7</v>
      </c>
      <c r="H59" s="7" t="s">
        <v>8</v>
      </c>
      <c r="I59" s="7" t="s">
        <v>9</v>
      </c>
      <c r="J59" s="7" t="s">
        <v>10</v>
      </c>
      <c r="K59" s="7" t="s">
        <v>11</v>
      </c>
      <c r="L59" s="7" t="s">
        <v>12</v>
      </c>
      <c r="M59" s="7" t="s">
        <v>13</v>
      </c>
      <c r="N59" s="7" t="s">
        <v>14</v>
      </c>
      <c r="O59" s="7" t="s">
        <v>15</v>
      </c>
      <c r="P59" s="8" t="s">
        <v>0</v>
      </c>
      <c r="Q59" s="9"/>
    </row>
    <row r="60" spans="1:17" s="73" customFormat="1" ht="21.95" customHeight="1" x14ac:dyDescent="0.2">
      <c r="A60" s="49"/>
      <c r="B60" s="70" t="s">
        <v>40</v>
      </c>
      <c r="C60" s="80"/>
      <c r="D60" s="70"/>
      <c r="E60" s="80"/>
      <c r="F60" s="70"/>
      <c r="G60" s="80"/>
      <c r="H60" s="70"/>
      <c r="I60" s="80"/>
      <c r="J60" s="70"/>
      <c r="K60" s="80"/>
      <c r="L60" s="70"/>
      <c r="M60" s="80"/>
      <c r="N60" s="70"/>
      <c r="O60" s="80">
        <f>SUM(tblVacations[[#This Row],[JAN]:[DEC]])</f>
        <v>0</v>
      </c>
      <c r="P60" s="70"/>
      <c r="Q60" s="72"/>
    </row>
    <row r="61" spans="1:17" s="73" customFormat="1" ht="21.95" customHeight="1" x14ac:dyDescent="0.2">
      <c r="A61" s="49"/>
      <c r="B61" s="70" t="s">
        <v>41</v>
      </c>
      <c r="C61" s="80"/>
      <c r="D61" s="70"/>
      <c r="E61" s="80"/>
      <c r="F61" s="70"/>
      <c r="G61" s="80"/>
      <c r="H61" s="70"/>
      <c r="I61" s="80"/>
      <c r="J61" s="70"/>
      <c r="K61" s="80"/>
      <c r="L61" s="70"/>
      <c r="M61" s="80"/>
      <c r="N61" s="70"/>
      <c r="O61" s="80">
        <f>SUM(tblVacations[[#This Row],[JAN]:[DEC]])</f>
        <v>0</v>
      </c>
      <c r="P61" s="70"/>
      <c r="Q61" s="72"/>
    </row>
    <row r="62" spans="1:17" s="73" customFormat="1" ht="21.95" customHeight="1" x14ac:dyDescent="0.2">
      <c r="A62" s="49"/>
      <c r="B62" s="70" t="s">
        <v>42</v>
      </c>
      <c r="C62" s="80"/>
      <c r="D62" s="70"/>
      <c r="E62" s="80"/>
      <c r="F62" s="70"/>
      <c r="G62" s="80"/>
      <c r="H62" s="70"/>
      <c r="I62" s="80"/>
      <c r="J62" s="70"/>
      <c r="K62" s="80"/>
      <c r="L62" s="70"/>
      <c r="M62" s="80"/>
      <c r="N62" s="70"/>
      <c r="O62" s="80">
        <f>SUM(tblVacations[[#This Row],[JAN]:[DEC]])</f>
        <v>0</v>
      </c>
      <c r="P62" s="70"/>
      <c r="Q62" s="72"/>
    </row>
    <row r="63" spans="1:17" s="73" customFormat="1" ht="21.95" customHeight="1" x14ac:dyDescent="0.2">
      <c r="A63" s="49"/>
      <c r="B63" s="70" t="s">
        <v>43</v>
      </c>
      <c r="C63" s="80"/>
      <c r="D63" s="70"/>
      <c r="E63" s="80"/>
      <c r="F63" s="70"/>
      <c r="G63" s="80"/>
      <c r="H63" s="70"/>
      <c r="I63" s="80"/>
      <c r="J63" s="70"/>
      <c r="K63" s="80"/>
      <c r="L63" s="70"/>
      <c r="M63" s="80"/>
      <c r="N63" s="70"/>
      <c r="O63" s="80">
        <f>SUM(tblVacations[[#This Row],[JAN]:[DEC]])</f>
        <v>0</v>
      </c>
      <c r="P63" s="70"/>
      <c r="Q63" s="72"/>
    </row>
    <row r="64" spans="1:17" s="73" customFormat="1" ht="21.95" customHeight="1" x14ac:dyDescent="0.2">
      <c r="A64" s="49"/>
      <c r="B64" s="70" t="s">
        <v>44</v>
      </c>
      <c r="C64" s="80"/>
      <c r="D64" s="70"/>
      <c r="E64" s="80"/>
      <c r="F64" s="70"/>
      <c r="G64" s="80"/>
      <c r="H64" s="70"/>
      <c r="I64" s="80"/>
      <c r="J64" s="70"/>
      <c r="K64" s="80"/>
      <c r="L64" s="70"/>
      <c r="M64" s="80"/>
      <c r="N64" s="70"/>
      <c r="O64" s="80">
        <f>SUM(tblVacations[[#This Row],[JAN]:[DEC]])</f>
        <v>0</v>
      </c>
      <c r="P64" s="70"/>
      <c r="Q64" s="72"/>
    </row>
    <row r="65" spans="1:17" s="75" customFormat="1" ht="21.95" customHeight="1" x14ac:dyDescent="0.2">
      <c r="A65" s="49"/>
      <c r="B65" s="70" t="s">
        <v>67</v>
      </c>
      <c r="C65" s="80"/>
      <c r="D65" s="70"/>
      <c r="E65" s="80"/>
      <c r="F65" s="70"/>
      <c r="G65" s="80"/>
      <c r="H65" s="70"/>
      <c r="I65" s="80"/>
      <c r="J65" s="70"/>
      <c r="K65" s="80"/>
      <c r="L65" s="70"/>
      <c r="M65" s="80"/>
      <c r="N65" s="70"/>
      <c r="O65" s="80">
        <f>SUM(tblVacations[[#This Row],[JAN]:[DEC]])</f>
        <v>0</v>
      </c>
      <c r="P65" s="70"/>
      <c r="Q65" s="74"/>
    </row>
    <row r="66" spans="1:17" s="77" customFormat="1" ht="21.95" customHeight="1" x14ac:dyDescent="0.2">
      <c r="A66" s="49"/>
      <c r="B66" s="70" t="s">
        <v>45</v>
      </c>
      <c r="C66" s="80"/>
      <c r="D66" s="70"/>
      <c r="E66" s="80"/>
      <c r="F66" s="70"/>
      <c r="G66" s="80"/>
      <c r="H66" s="70"/>
      <c r="I66" s="80"/>
      <c r="J66" s="70"/>
      <c r="K66" s="80"/>
      <c r="L66" s="70"/>
      <c r="M66" s="80"/>
      <c r="N66" s="70"/>
      <c r="O66" s="80">
        <f>SUM(tblVacations[[#This Row],[JAN]:[DEC]])</f>
        <v>0</v>
      </c>
      <c r="P66" s="70"/>
      <c r="Q66" s="76"/>
    </row>
    <row r="67" spans="1:17" s="79" customFormat="1" ht="21.95" customHeight="1" x14ac:dyDescent="0.2">
      <c r="A67" s="49"/>
      <c r="B67" s="71" t="s">
        <v>18</v>
      </c>
      <c r="C67" s="71">
        <f>SUBTOTAL(109,tblVacations[JAN])</f>
        <v>0</v>
      </c>
      <c r="D67" s="71">
        <f>SUBTOTAL(109,tblVacations[FEB])</f>
        <v>0</v>
      </c>
      <c r="E67" s="71">
        <f>SUBTOTAL(109,tblVacations[MAR])</f>
        <v>0</v>
      </c>
      <c r="F67" s="71">
        <f>SUBTOTAL(109,tblVacations[APR])</f>
        <v>0</v>
      </c>
      <c r="G67" s="71">
        <f>SUBTOTAL(109,tblVacations[MAY])</f>
        <v>0</v>
      </c>
      <c r="H67" s="71">
        <f>SUBTOTAL(109,tblVacations[JUN])</f>
        <v>0</v>
      </c>
      <c r="I67" s="71">
        <f>SUBTOTAL(109,tblVacations[JUL])</f>
        <v>0</v>
      </c>
      <c r="J67" s="71">
        <f>SUBTOTAL(109,tblVacations[AUG])</f>
        <v>0</v>
      </c>
      <c r="K67" s="71">
        <f>SUBTOTAL(109,tblVacations[SEP])</f>
        <v>0</v>
      </c>
      <c r="L67" s="71">
        <f>SUBTOTAL(109,tblVacations[OCT])</f>
        <v>0</v>
      </c>
      <c r="M67" s="71">
        <f>SUBTOTAL(109,tblVacations[NOV])</f>
        <v>0</v>
      </c>
      <c r="N67" s="71">
        <f>SUBTOTAL(109,tblVacations[DEC])</f>
        <v>0</v>
      </c>
      <c r="O67" s="71">
        <f>SUBTOTAL(109,tblVacations[YEAR])</f>
        <v>0</v>
      </c>
      <c r="P67" s="71"/>
      <c r="Q67" s="78"/>
    </row>
    <row r="68" spans="1:17" s="10" customFormat="1" ht="30" customHeight="1" x14ac:dyDescent="0.2">
      <c r="A68" s="49"/>
      <c r="B68" s="24"/>
      <c r="C68" s="25"/>
      <c r="D68" s="25"/>
      <c r="E68" s="25"/>
      <c r="F68" s="25"/>
      <c r="G68" s="25"/>
      <c r="H68" s="25"/>
      <c r="I68" s="25"/>
      <c r="J68" s="25"/>
      <c r="K68" s="25"/>
      <c r="L68" s="25"/>
      <c r="M68" s="25"/>
      <c r="N68" s="25"/>
      <c r="O68" s="25"/>
      <c r="P68" s="24"/>
      <c r="Q68" s="9"/>
    </row>
    <row r="69" spans="1:17" s="10" customFormat="1" ht="22.15" customHeight="1" x14ac:dyDescent="0.2">
      <c r="A69" s="49"/>
      <c r="B69" s="6" t="s">
        <v>46</v>
      </c>
      <c r="C69" s="7" t="s">
        <v>3</v>
      </c>
      <c r="D69" s="7" t="s">
        <v>4</v>
      </c>
      <c r="E69" s="7" t="s">
        <v>5</v>
      </c>
      <c r="F69" s="7" t="s">
        <v>6</v>
      </c>
      <c r="G69" s="7" t="s">
        <v>7</v>
      </c>
      <c r="H69" s="7" t="s">
        <v>8</v>
      </c>
      <c r="I69" s="7" t="s">
        <v>9</v>
      </c>
      <c r="J69" s="7" t="s">
        <v>10</v>
      </c>
      <c r="K69" s="7" t="s">
        <v>11</v>
      </c>
      <c r="L69" s="7" t="s">
        <v>12</v>
      </c>
      <c r="M69" s="7" t="s">
        <v>13</v>
      </c>
      <c r="N69" s="7" t="s">
        <v>14</v>
      </c>
      <c r="O69" s="7" t="s">
        <v>15</v>
      </c>
      <c r="P69" s="8" t="s">
        <v>0</v>
      </c>
      <c r="Q69" s="9"/>
    </row>
    <row r="70" spans="1:17" s="73" customFormat="1" ht="21.95" customHeight="1" x14ac:dyDescent="0.2">
      <c r="A70" s="49"/>
      <c r="B70" s="70" t="s">
        <v>47</v>
      </c>
      <c r="C70" s="70"/>
      <c r="D70" s="70"/>
      <c r="E70" s="70"/>
      <c r="F70" s="70"/>
      <c r="G70" s="70"/>
      <c r="H70" s="70"/>
      <c r="I70" s="70"/>
      <c r="J70" s="70"/>
      <c r="K70" s="70"/>
      <c r="L70" s="70"/>
      <c r="M70" s="70"/>
      <c r="N70" s="70"/>
      <c r="O70" s="70">
        <f>SUM(tblRecreation[[#This Row],[JAN]:[DEC]])</f>
        <v>0</v>
      </c>
      <c r="P70" s="70"/>
      <c r="Q70" s="72"/>
    </row>
    <row r="71" spans="1:17" s="73" customFormat="1" ht="21.95" customHeight="1" x14ac:dyDescent="0.2">
      <c r="A71" s="49"/>
      <c r="B71" s="70" t="s">
        <v>48</v>
      </c>
      <c r="C71" s="70"/>
      <c r="D71" s="70"/>
      <c r="E71" s="70"/>
      <c r="F71" s="70"/>
      <c r="G71" s="70"/>
      <c r="H71" s="70"/>
      <c r="I71" s="70"/>
      <c r="J71" s="70"/>
      <c r="K71" s="70"/>
      <c r="L71" s="70"/>
      <c r="M71" s="70"/>
      <c r="N71" s="70"/>
      <c r="O71" s="70">
        <f>SUM(tblRecreation[[#This Row],[JAN]:[DEC]])</f>
        <v>0</v>
      </c>
      <c r="P71" s="70"/>
      <c r="Q71" s="72"/>
    </row>
    <row r="72" spans="1:17" s="73" customFormat="1" ht="21.95" customHeight="1" x14ac:dyDescent="0.2">
      <c r="A72" s="49"/>
      <c r="B72" s="70" t="s">
        <v>49</v>
      </c>
      <c r="C72" s="70"/>
      <c r="D72" s="70"/>
      <c r="E72" s="70"/>
      <c r="F72" s="70"/>
      <c r="G72" s="70"/>
      <c r="H72" s="70"/>
      <c r="I72" s="70"/>
      <c r="J72" s="70"/>
      <c r="K72" s="70"/>
      <c r="L72" s="70"/>
      <c r="M72" s="70"/>
      <c r="N72" s="70"/>
      <c r="O72" s="70">
        <f>SUM(tblRecreation[[#This Row],[JAN]:[DEC]])</f>
        <v>0</v>
      </c>
      <c r="P72" s="70"/>
      <c r="Q72" s="72"/>
    </row>
    <row r="73" spans="1:17" s="73" customFormat="1" ht="21.95" customHeight="1" x14ac:dyDescent="0.2">
      <c r="A73" s="49"/>
      <c r="B73" s="70" t="s">
        <v>69</v>
      </c>
      <c r="C73" s="70"/>
      <c r="D73" s="70"/>
      <c r="E73" s="70"/>
      <c r="F73" s="70"/>
      <c r="G73" s="70"/>
      <c r="H73" s="70"/>
      <c r="I73" s="70"/>
      <c r="J73" s="70"/>
      <c r="K73" s="70"/>
      <c r="L73" s="70"/>
      <c r="M73" s="70"/>
      <c r="N73" s="70"/>
      <c r="O73" s="70">
        <f>SUM(tblRecreation[[#This Row],[JAN]:[DEC]])</f>
        <v>0</v>
      </c>
      <c r="P73" s="70"/>
      <c r="Q73" s="72"/>
    </row>
    <row r="74" spans="1:17" s="75" customFormat="1" ht="21.95" customHeight="1" x14ac:dyDescent="0.2">
      <c r="A74" s="49"/>
      <c r="B74" s="70" t="s">
        <v>57</v>
      </c>
      <c r="C74" s="70"/>
      <c r="D74" s="70"/>
      <c r="E74" s="70"/>
      <c r="F74" s="70"/>
      <c r="G74" s="70"/>
      <c r="H74" s="70"/>
      <c r="I74" s="70"/>
      <c r="J74" s="70"/>
      <c r="K74" s="70"/>
      <c r="L74" s="70"/>
      <c r="M74" s="70"/>
      <c r="N74" s="70"/>
      <c r="O74" s="70">
        <f>SUM(tblRecreation[[#This Row],[JAN]:[DEC]])</f>
        <v>0</v>
      </c>
      <c r="P74" s="70"/>
      <c r="Q74" s="74"/>
    </row>
    <row r="75" spans="1:17" s="77" customFormat="1" ht="21.95" customHeight="1" x14ac:dyDescent="0.2">
      <c r="A75" s="49"/>
      <c r="B75" s="70" t="s">
        <v>50</v>
      </c>
      <c r="C75" s="70"/>
      <c r="D75" s="70"/>
      <c r="E75" s="70"/>
      <c r="F75" s="70"/>
      <c r="G75" s="70"/>
      <c r="H75" s="70"/>
      <c r="I75" s="70"/>
      <c r="J75" s="70"/>
      <c r="K75" s="70"/>
      <c r="L75" s="70"/>
      <c r="M75" s="70"/>
      <c r="N75" s="70"/>
      <c r="O75" s="70">
        <f>SUM(tblRecreation[[#This Row],[JAN]:[DEC]])</f>
        <v>0</v>
      </c>
      <c r="P75" s="70"/>
      <c r="Q75" s="76"/>
    </row>
    <row r="76" spans="1:17" s="79" customFormat="1" ht="21.95" customHeight="1" x14ac:dyDescent="0.2">
      <c r="A76" s="49"/>
      <c r="B76" s="81" t="s">
        <v>18</v>
      </c>
      <c r="C76" s="81">
        <f>SUBTOTAL(109,tblRecreation[JAN])</f>
        <v>0</v>
      </c>
      <c r="D76" s="81">
        <f>SUBTOTAL(109,tblRecreation[FEB])</f>
        <v>0</v>
      </c>
      <c r="E76" s="81">
        <f>SUBTOTAL(109,tblRecreation[MAR])</f>
        <v>0</v>
      </c>
      <c r="F76" s="81">
        <f>SUBTOTAL(109,tblRecreation[APR])</f>
        <v>0</v>
      </c>
      <c r="G76" s="81">
        <f>SUBTOTAL(109,tblRecreation[MAY])</f>
        <v>0</v>
      </c>
      <c r="H76" s="81">
        <f>SUBTOTAL(109,tblRecreation[JUN])</f>
        <v>0</v>
      </c>
      <c r="I76" s="81">
        <f>SUBTOTAL(109,tblRecreation[JUL])</f>
        <v>0</v>
      </c>
      <c r="J76" s="81">
        <f>SUBTOTAL(109,tblRecreation[AUG])</f>
        <v>0</v>
      </c>
      <c r="K76" s="81">
        <f>SUBTOTAL(109,tblRecreation[SEP])</f>
        <v>0</v>
      </c>
      <c r="L76" s="81">
        <f>SUBTOTAL(109,tblRecreation[OCT])</f>
        <v>0</v>
      </c>
      <c r="M76" s="81">
        <f>SUBTOTAL(109,tblRecreation[NOV])</f>
        <v>0</v>
      </c>
      <c r="N76" s="81">
        <f>SUBTOTAL(109,tblRecreation[DEC])</f>
        <v>0</v>
      </c>
      <c r="O76" s="81">
        <f>SUBTOTAL(109,tblRecreation[YEAR])</f>
        <v>0</v>
      </c>
      <c r="P76" s="81"/>
      <c r="Q76" s="78"/>
    </row>
    <row r="77" spans="1:17" s="10" customFormat="1" ht="30" customHeight="1" x14ac:dyDescent="0.2">
      <c r="A77" s="49"/>
      <c r="B77" s="24"/>
      <c r="C77" s="25"/>
      <c r="D77" s="25"/>
      <c r="E77" s="25"/>
      <c r="F77" s="25"/>
      <c r="G77" s="25"/>
      <c r="H77" s="25"/>
      <c r="I77" s="25"/>
      <c r="J77" s="25"/>
      <c r="K77" s="25"/>
      <c r="L77" s="25"/>
      <c r="M77" s="25"/>
      <c r="N77" s="25"/>
      <c r="O77" s="25"/>
      <c r="P77" s="24"/>
      <c r="Q77" s="9"/>
    </row>
    <row r="78" spans="1:17" s="10" customFormat="1" ht="22.15" customHeight="1" x14ac:dyDescent="0.2">
      <c r="A78" s="49"/>
      <c r="B78" s="6" t="s">
        <v>100</v>
      </c>
      <c r="C78" s="7" t="s">
        <v>3</v>
      </c>
      <c r="D78" s="7" t="s">
        <v>4</v>
      </c>
      <c r="E78" s="7" t="s">
        <v>5</v>
      </c>
      <c r="F78" s="7" t="s">
        <v>6</v>
      </c>
      <c r="G78" s="7" t="s">
        <v>7</v>
      </c>
      <c r="H78" s="7" t="s">
        <v>8</v>
      </c>
      <c r="I78" s="7" t="s">
        <v>9</v>
      </c>
      <c r="J78" s="7" t="s">
        <v>10</v>
      </c>
      <c r="K78" s="7" t="s">
        <v>11</v>
      </c>
      <c r="L78" s="7" t="s">
        <v>12</v>
      </c>
      <c r="M78" s="7" t="s">
        <v>13</v>
      </c>
      <c r="N78" s="7" t="s">
        <v>14</v>
      </c>
      <c r="O78" s="7" t="s">
        <v>15</v>
      </c>
      <c r="P78" s="8" t="s">
        <v>0</v>
      </c>
      <c r="Q78" s="9"/>
    </row>
    <row r="79" spans="1:17" s="73" customFormat="1" ht="21.95" customHeight="1" x14ac:dyDescent="0.2">
      <c r="A79" s="49"/>
      <c r="B79" s="70" t="s">
        <v>51</v>
      </c>
      <c r="C79" s="70"/>
      <c r="D79" s="70"/>
      <c r="E79" s="70"/>
      <c r="F79" s="70"/>
      <c r="G79" s="70"/>
      <c r="H79" s="70"/>
      <c r="I79" s="70"/>
      <c r="J79" s="70"/>
      <c r="K79" s="70"/>
      <c r="L79" s="70"/>
      <c r="M79" s="70"/>
      <c r="N79" s="70"/>
      <c r="O79" s="70">
        <f>SUM(tblDues[[#This Row],[JAN]:[DEC]])</f>
        <v>0</v>
      </c>
      <c r="P79" s="70"/>
      <c r="Q79" s="72"/>
    </row>
    <row r="80" spans="1:17" s="73" customFormat="1" ht="21.95" customHeight="1" x14ac:dyDescent="0.2">
      <c r="A80" s="49"/>
      <c r="B80" s="70" t="s">
        <v>52</v>
      </c>
      <c r="C80" s="70"/>
      <c r="D80" s="70"/>
      <c r="E80" s="70"/>
      <c r="F80" s="70"/>
      <c r="G80" s="70"/>
      <c r="H80" s="70"/>
      <c r="I80" s="70"/>
      <c r="J80" s="70"/>
      <c r="K80" s="70"/>
      <c r="L80" s="70"/>
      <c r="M80" s="70"/>
      <c r="N80" s="70"/>
      <c r="O80" s="70">
        <f>SUM(tblDues[[#This Row],[JAN]:[DEC]])</f>
        <v>0</v>
      </c>
      <c r="P80" s="70"/>
      <c r="Q80" s="72"/>
    </row>
    <row r="81" spans="1:17" s="73" customFormat="1" ht="21.95" customHeight="1" x14ac:dyDescent="0.2">
      <c r="A81" s="49"/>
      <c r="B81" s="70" t="s">
        <v>68</v>
      </c>
      <c r="C81" s="70"/>
      <c r="D81" s="70"/>
      <c r="E81" s="70"/>
      <c r="F81" s="70"/>
      <c r="G81" s="70"/>
      <c r="H81" s="70"/>
      <c r="I81" s="70"/>
      <c r="J81" s="70"/>
      <c r="K81" s="70"/>
      <c r="L81" s="70"/>
      <c r="M81" s="70"/>
      <c r="N81" s="70"/>
      <c r="O81" s="70">
        <f>SUM(tblDues[[#This Row],[JAN]:[DEC]])</f>
        <v>0</v>
      </c>
      <c r="P81" s="70"/>
      <c r="Q81" s="72"/>
    </row>
    <row r="82" spans="1:17" s="73" customFormat="1" ht="21.95" customHeight="1" x14ac:dyDescent="0.2">
      <c r="A82" s="49"/>
      <c r="B82" s="70" t="s">
        <v>70</v>
      </c>
      <c r="C82" s="70"/>
      <c r="D82" s="70"/>
      <c r="E82" s="70"/>
      <c r="F82" s="70"/>
      <c r="G82" s="70"/>
      <c r="H82" s="70"/>
      <c r="I82" s="70"/>
      <c r="J82" s="70"/>
      <c r="K82" s="70"/>
      <c r="L82" s="70"/>
      <c r="M82" s="70"/>
      <c r="N82" s="70"/>
      <c r="O82" s="70">
        <f>SUM(tblDues[[#This Row],[JAN]:[DEC]])</f>
        <v>0</v>
      </c>
      <c r="P82" s="70"/>
      <c r="Q82" s="72"/>
    </row>
    <row r="83" spans="1:17" s="73" customFormat="1" ht="21.95" customHeight="1" x14ac:dyDescent="0.2">
      <c r="A83" s="49"/>
      <c r="B83" s="70" t="s">
        <v>74</v>
      </c>
      <c r="C83" s="70"/>
      <c r="D83" s="70"/>
      <c r="E83" s="70"/>
      <c r="F83" s="70"/>
      <c r="G83" s="70"/>
      <c r="H83" s="70"/>
      <c r="I83" s="70"/>
      <c r="J83" s="70"/>
      <c r="K83" s="70"/>
      <c r="L83" s="70"/>
      <c r="M83" s="70"/>
      <c r="N83" s="70"/>
      <c r="O83" s="70">
        <f>SUM(tblDues[[#This Row],[JAN]:[DEC]])</f>
        <v>0</v>
      </c>
      <c r="P83" s="70"/>
      <c r="Q83" s="72"/>
    </row>
    <row r="84" spans="1:17" s="75" customFormat="1" ht="21.95" customHeight="1" x14ac:dyDescent="0.2">
      <c r="A84" s="49"/>
      <c r="B84" s="70" t="s">
        <v>73</v>
      </c>
      <c r="C84" s="70"/>
      <c r="D84" s="70"/>
      <c r="E84" s="70"/>
      <c r="F84" s="70"/>
      <c r="G84" s="70"/>
      <c r="H84" s="70"/>
      <c r="I84" s="70"/>
      <c r="J84" s="70"/>
      <c r="K84" s="70"/>
      <c r="L84" s="70"/>
      <c r="M84" s="70"/>
      <c r="N84" s="70"/>
      <c r="O84" s="70">
        <f>SUM(tblDues[[#This Row],[JAN]:[DEC]])</f>
        <v>0</v>
      </c>
      <c r="P84" s="70"/>
      <c r="Q84" s="74"/>
    </row>
    <row r="85" spans="1:17" s="77" customFormat="1" ht="21.95" customHeight="1" x14ac:dyDescent="0.2">
      <c r="A85" s="49"/>
      <c r="B85" s="70" t="s">
        <v>71</v>
      </c>
      <c r="C85" s="70"/>
      <c r="D85" s="70"/>
      <c r="E85" s="70"/>
      <c r="F85" s="70"/>
      <c r="G85" s="70"/>
      <c r="H85" s="70"/>
      <c r="I85" s="70"/>
      <c r="J85" s="70"/>
      <c r="K85" s="70"/>
      <c r="L85" s="70"/>
      <c r="M85" s="70"/>
      <c r="N85" s="70"/>
      <c r="O85" s="70">
        <f>SUM(tblDues[[#This Row],[JAN]:[DEC]])</f>
        <v>0</v>
      </c>
      <c r="P85" s="70"/>
      <c r="Q85" s="76"/>
    </row>
    <row r="86" spans="1:17" s="73" customFormat="1" ht="21.95" customHeight="1" x14ac:dyDescent="0.2">
      <c r="A86" s="49"/>
      <c r="B86" s="70" t="s">
        <v>53</v>
      </c>
      <c r="C86" s="70"/>
      <c r="D86" s="70"/>
      <c r="E86" s="70"/>
      <c r="F86" s="70"/>
      <c r="G86" s="70"/>
      <c r="H86" s="70"/>
      <c r="I86" s="70"/>
      <c r="J86" s="70"/>
      <c r="K86" s="70"/>
      <c r="L86" s="70"/>
      <c r="M86" s="70"/>
      <c r="N86" s="70"/>
      <c r="O86" s="70">
        <f>SUM(tblDues[[#This Row],[JAN]:[DEC]])</f>
        <v>0</v>
      </c>
      <c r="P86" s="70"/>
      <c r="Q86" s="72"/>
    </row>
    <row r="87" spans="1:17" s="79" customFormat="1" ht="21.95" customHeight="1" x14ac:dyDescent="0.2">
      <c r="A87" s="49"/>
      <c r="B87" s="81" t="s">
        <v>18</v>
      </c>
      <c r="C87" s="81">
        <f>SUBTOTAL(109,tblDues[JAN])</f>
        <v>0</v>
      </c>
      <c r="D87" s="81">
        <f>SUBTOTAL(109,tblDues[FEB])</f>
        <v>0</v>
      </c>
      <c r="E87" s="81">
        <f>SUBTOTAL(109,tblDues[MAR])</f>
        <v>0</v>
      </c>
      <c r="F87" s="81">
        <f>SUBTOTAL(109,tblDues[APR])</f>
        <v>0</v>
      </c>
      <c r="G87" s="81">
        <f>SUBTOTAL(109,tblDues[MAY])</f>
        <v>0</v>
      </c>
      <c r="H87" s="81">
        <f>SUBTOTAL(109,tblDues[JUN])</f>
        <v>0</v>
      </c>
      <c r="I87" s="81">
        <f>SUBTOTAL(109,tblDues[JUL])</f>
        <v>0</v>
      </c>
      <c r="J87" s="81">
        <f>SUBTOTAL(109,tblDues[AUG])</f>
        <v>0</v>
      </c>
      <c r="K87" s="81">
        <f>SUBTOTAL(109,tblDues[SEP])</f>
        <v>0</v>
      </c>
      <c r="L87" s="81">
        <f>SUBTOTAL(109,tblDues[OCT])</f>
        <v>0</v>
      </c>
      <c r="M87" s="81">
        <f>SUBTOTAL(109,tblDues[NOV])</f>
        <v>0</v>
      </c>
      <c r="N87" s="81">
        <f>SUBTOTAL(109,tblDues[DEC])</f>
        <v>0</v>
      </c>
      <c r="O87" s="81">
        <f>SUBTOTAL(109,tblDues[YEAR])</f>
        <v>0</v>
      </c>
      <c r="P87" s="81"/>
      <c r="Q87" s="78"/>
    </row>
    <row r="88" spans="1:17" s="10" customFormat="1" ht="22.15" customHeight="1" x14ac:dyDescent="0.2">
      <c r="A88" s="49"/>
      <c r="B88" s="24"/>
      <c r="C88" s="25"/>
      <c r="D88" s="25"/>
      <c r="E88" s="25"/>
      <c r="F88" s="25"/>
      <c r="G88" s="25"/>
      <c r="H88" s="25"/>
      <c r="I88" s="25"/>
      <c r="J88" s="25"/>
      <c r="K88" s="25"/>
      <c r="L88" s="25"/>
      <c r="M88" s="25"/>
      <c r="N88" s="25"/>
      <c r="O88" s="25"/>
      <c r="P88" s="24"/>
      <c r="Q88" s="9"/>
    </row>
    <row r="89" spans="1:17" s="10" customFormat="1" ht="22.15" customHeight="1" x14ac:dyDescent="0.2">
      <c r="A89" s="49"/>
      <c r="B89" s="6" t="s">
        <v>54</v>
      </c>
      <c r="C89" s="7" t="s">
        <v>3</v>
      </c>
      <c r="D89" s="7" t="s">
        <v>4</v>
      </c>
      <c r="E89" s="7" t="s">
        <v>5</v>
      </c>
      <c r="F89" s="7" t="s">
        <v>6</v>
      </c>
      <c r="G89" s="7" t="s">
        <v>7</v>
      </c>
      <c r="H89" s="7" t="s">
        <v>8</v>
      </c>
      <c r="I89" s="7" t="s">
        <v>9</v>
      </c>
      <c r="J89" s="7" t="s">
        <v>10</v>
      </c>
      <c r="K89" s="7" t="s">
        <v>11</v>
      </c>
      <c r="L89" s="7" t="s">
        <v>12</v>
      </c>
      <c r="M89" s="7" t="s">
        <v>13</v>
      </c>
      <c r="N89" s="7" t="s">
        <v>14</v>
      </c>
      <c r="O89" s="7" t="s">
        <v>15</v>
      </c>
      <c r="P89" s="8" t="s">
        <v>0</v>
      </c>
      <c r="Q89" s="9"/>
    </row>
    <row r="90" spans="1:17" s="73" customFormat="1" ht="21.95" customHeight="1" x14ac:dyDescent="0.2">
      <c r="A90" s="49"/>
      <c r="B90" s="70" t="s">
        <v>55</v>
      </c>
      <c r="C90" s="70"/>
      <c r="D90" s="70"/>
      <c r="E90" s="70"/>
      <c r="F90" s="70"/>
      <c r="G90" s="70"/>
      <c r="H90" s="70"/>
      <c r="I90" s="70"/>
      <c r="J90" s="70"/>
      <c r="K90" s="70"/>
      <c r="L90" s="70"/>
      <c r="M90" s="70"/>
      <c r="N90" s="70"/>
      <c r="O90" s="70">
        <f>SUM(tblPersonal[[#This Row],[JAN]:[DEC]])</f>
        <v>0</v>
      </c>
      <c r="P90" s="70"/>
      <c r="Q90" s="72"/>
    </row>
    <row r="91" spans="1:17" s="73" customFormat="1" ht="21.95" customHeight="1" x14ac:dyDescent="0.2">
      <c r="A91" s="49"/>
      <c r="B91" s="70" t="s">
        <v>56</v>
      </c>
      <c r="C91" s="70"/>
      <c r="D91" s="70"/>
      <c r="E91" s="70"/>
      <c r="F91" s="70"/>
      <c r="G91" s="70"/>
      <c r="H91" s="70"/>
      <c r="I91" s="70"/>
      <c r="J91" s="70"/>
      <c r="K91" s="70"/>
      <c r="L91" s="70"/>
      <c r="M91" s="70"/>
      <c r="N91" s="70"/>
      <c r="O91" s="70">
        <f>SUM(tblPersonal[[#This Row],[JAN]:[DEC]])</f>
        <v>0</v>
      </c>
      <c r="P91" s="70"/>
      <c r="Q91" s="72"/>
    </row>
    <row r="92" spans="1:17" s="73" customFormat="1" ht="21.95" customHeight="1" x14ac:dyDescent="0.2">
      <c r="A92" s="49"/>
      <c r="B92" s="70" t="s">
        <v>95</v>
      </c>
      <c r="C92" s="70"/>
      <c r="D92" s="70"/>
      <c r="E92" s="70"/>
      <c r="F92" s="70"/>
      <c r="G92" s="70"/>
      <c r="H92" s="70"/>
      <c r="I92" s="70"/>
      <c r="J92" s="70"/>
      <c r="K92" s="70"/>
      <c r="L92" s="70"/>
      <c r="M92" s="70"/>
      <c r="N92" s="70"/>
      <c r="O92" s="70">
        <f>SUM(tblPersonal[[#This Row],[JAN]:[DEC]])</f>
        <v>0</v>
      </c>
      <c r="P92" s="70"/>
      <c r="Q92" s="72"/>
    </row>
    <row r="93" spans="1:17" s="75" customFormat="1" ht="21.95" customHeight="1" x14ac:dyDescent="0.2">
      <c r="A93" s="49"/>
      <c r="B93" s="70" t="s">
        <v>96</v>
      </c>
      <c r="C93" s="70"/>
      <c r="D93" s="70"/>
      <c r="E93" s="70"/>
      <c r="F93" s="70"/>
      <c r="G93" s="70"/>
      <c r="H93" s="70"/>
      <c r="I93" s="70"/>
      <c r="J93" s="70"/>
      <c r="K93" s="70"/>
      <c r="L93" s="70"/>
      <c r="M93" s="70"/>
      <c r="N93" s="70"/>
      <c r="O93" s="70">
        <f>SUM(tblPersonal[[#This Row],[JAN]:[DEC]])</f>
        <v>0</v>
      </c>
      <c r="P93" s="70"/>
      <c r="Q93" s="74"/>
    </row>
    <row r="94" spans="1:17" s="77" customFormat="1" ht="21.95" customHeight="1" x14ac:dyDescent="0.2">
      <c r="A94" s="49"/>
      <c r="B94" s="70" t="s">
        <v>57</v>
      </c>
      <c r="C94" s="70"/>
      <c r="D94" s="70"/>
      <c r="E94" s="70"/>
      <c r="F94" s="70"/>
      <c r="G94" s="70"/>
      <c r="H94" s="70"/>
      <c r="I94" s="70"/>
      <c r="J94" s="70"/>
      <c r="K94" s="70"/>
      <c r="L94" s="70"/>
      <c r="M94" s="70"/>
      <c r="N94" s="70"/>
      <c r="O94" s="70">
        <f>SUM(tblPersonal[[#This Row],[JAN]:[DEC]])</f>
        <v>0</v>
      </c>
      <c r="P94" s="70"/>
      <c r="Q94" s="76"/>
    </row>
    <row r="95" spans="1:17" s="73" customFormat="1" ht="21.95" customHeight="1" x14ac:dyDescent="0.2">
      <c r="A95" s="49"/>
      <c r="B95" s="70" t="s">
        <v>72</v>
      </c>
      <c r="C95" s="70"/>
      <c r="D95" s="70"/>
      <c r="E95" s="70"/>
      <c r="F95" s="70"/>
      <c r="G95" s="70"/>
      <c r="H95" s="70"/>
      <c r="I95" s="70"/>
      <c r="J95" s="70"/>
      <c r="K95" s="70"/>
      <c r="L95" s="70"/>
      <c r="M95" s="70"/>
      <c r="N95" s="70"/>
      <c r="O95" s="70">
        <f>SUM(tblPersonal[[#This Row],[JAN]:[DEC]])</f>
        <v>0</v>
      </c>
      <c r="P95" s="70"/>
      <c r="Q95" s="72"/>
    </row>
    <row r="96" spans="1:17" s="79" customFormat="1" ht="21.95" customHeight="1" x14ac:dyDescent="0.2">
      <c r="A96" s="49"/>
      <c r="B96" s="81" t="s">
        <v>18</v>
      </c>
      <c r="C96" s="81">
        <f>SUBTOTAL(109,tblPersonal[JAN])</f>
        <v>0</v>
      </c>
      <c r="D96" s="81">
        <f>SUBTOTAL(109,tblPersonal[FEB])</f>
        <v>0</v>
      </c>
      <c r="E96" s="81">
        <f>SUBTOTAL(109,tblPersonal[MAR])</f>
        <v>0</v>
      </c>
      <c r="F96" s="81">
        <f>SUBTOTAL(109,tblPersonal[APR])</f>
        <v>0</v>
      </c>
      <c r="G96" s="81">
        <f>SUBTOTAL(109,tblPersonal[MAY])</f>
        <v>0</v>
      </c>
      <c r="H96" s="81">
        <f>SUBTOTAL(109,tblPersonal[JUN])</f>
        <v>0</v>
      </c>
      <c r="I96" s="81">
        <f>SUBTOTAL(109,tblPersonal[JUL])</f>
        <v>0</v>
      </c>
      <c r="J96" s="81">
        <f>SUBTOTAL(109,tblPersonal[AUG])</f>
        <v>0</v>
      </c>
      <c r="K96" s="81">
        <f>SUBTOTAL(109,tblPersonal[SEP])</f>
        <v>0</v>
      </c>
      <c r="L96" s="81">
        <f>SUBTOTAL(109,tblPersonal[OCT])</f>
        <v>0</v>
      </c>
      <c r="M96" s="81">
        <f>SUBTOTAL(109,tblPersonal[NOV])</f>
        <v>0</v>
      </c>
      <c r="N96" s="81">
        <f>SUBTOTAL(109,tblPersonal[DEC])</f>
        <v>0</v>
      </c>
      <c r="O96" s="81">
        <f>SUBTOTAL(109,tblPersonal[YEAR])</f>
        <v>0</v>
      </c>
      <c r="P96" s="81"/>
      <c r="Q96" s="78"/>
    </row>
    <row r="97" spans="1:17" s="10" customFormat="1" ht="22.15" customHeight="1" x14ac:dyDescent="0.2">
      <c r="A97" s="49"/>
      <c r="B97" s="24"/>
      <c r="C97" s="25"/>
      <c r="D97" s="25"/>
      <c r="E97" s="25"/>
      <c r="F97" s="25"/>
      <c r="G97" s="25"/>
      <c r="H97" s="25"/>
      <c r="I97" s="25"/>
      <c r="J97" s="25"/>
      <c r="K97" s="25"/>
      <c r="L97" s="25"/>
      <c r="M97" s="25"/>
      <c r="N97" s="25"/>
      <c r="O97" s="25"/>
      <c r="P97" s="24"/>
      <c r="Q97" s="9"/>
    </row>
    <row r="98" spans="1:17" s="10" customFormat="1" ht="22.15" customHeight="1" x14ac:dyDescent="0.2">
      <c r="A98" s="49"/>
      <c r="B98" s="6" t="s">
        <v>58</v>
      </c>
      <c r="C98" s="7" t="s">
        <v>3</v>
      </c>
      <c r="D98" s="7" t="s">
        <v>4</v>
      </c>
      <c r="E98" s="7" t="s">
        <v>5</v>
      </c>
      <c r="F98" s="7" t="s">
        <v>6</v>
      </c>
      <c r="G98" s="7" t="s">
        <v>7</v>
      </c>
      <c r="H98" s="7" t="s">
        <v>8</v>
      </c>
      <c r="I98" s="7" t="s">
        <v>9</v>
      </c>
      <c r="J98" s="7" t="s">
        <v>10</v>
      </c>
      <c r="K98" s="7" t="s">
        <v>11</v>
      </c>
      <c r="L98" s="7" t="s">
        <v>12</v>
      </c>
      <c r="M98" s="7" t="s">
        <v>13</v>
      </c>
      <c r="N98" s="7" t="s">
        <v>14</v>
      </c>
      <c r="O98" s="7" t="s">
        <v>15</v>
      </c>
      <c r="P98" s="8" t="s">
        <v>0</v>
      </c>
      <c r="Q98" s="9"/>
    </row>
    <row r="99" spans="1:17" s="73" customFormat="1" ht="21.95" customHeight="1" x14ac:dyDescent="0.2">
      <c r="A99" s="49"/>
      <c r="B99" s="82" t="s">
        <v>21</v>
      </c>
      <c r="C99" s="82"/>
      <c r="D99" s="82"/>
      <c r="E99" s="82"/>
      <c r="F99" s="82"/>
      <c r="G99" s="82"/>
      <c r="H99" s="82"/>
      <c r="I99" s="82"/>
      <c r="J99" s="82"/>
      <c r="K99" s="82"/>
      <c r="L99" s="82"/>
      <c r="M99" s="82"/>
      <c r="N99" s="82"/>
      <c r="O99" s="82">
        <f>SUM(tblFinancial[[#This Row],[JAN]:[DEC]])</f>
        <v>0</v>
      </c>
      <c r="P99" s="82"/>
      <c r="Q99" s="72"/>
    </row>
    <row r="100" spans="1:17" s="73" customFormat="1" ht="21.95" customHeight="1" x14ac:dyDescent="0.2">
      <c r="A100" s="49"/>
      <c r="B100" s="82" t="s">
        <v>98</v>
      </c>
      <c r="C100" s="82"/>
      <c r="D100" s="82"/>
      <c r="E100" s="82"/>
      <c r="F100" s="82"/>
      <c r="G100" s="82"/>
      <c r="H100" s="82"/>
      <c r="I100" s="82"/>
      <c r="J100" s="82"/>
      <c r="K100" s="82"/>
      <c r="L100" s="82"/>
      <c r="M100" s="82"/>
      <c r="N100" s="82"/>
      <c r="O100" s="82">
        <f>SUM(tblFinancial[[#This Row],[JAN]:[DEC]])</f>
        <v>0</v>
      </c>
      <c r="P100" s="82"/>
      <c r="Q100" s="72"/>
    </row>
    <row r="101" spans="1:17" s="73" customFormat="1" ht="21.95" customHeight="1" x14ac:dyDescent="0.2">
      <c r="A101" s="49"/>
      <c r="B101" s="70" t="s">
        <v>79</v>
      </c>
      <c r="C101" s="70"/>
      <c r="D101" s="70"/>
      <c r="E101" s="70"/>
      <c r="F101" s="70"/>
      <c r="G101" s="70"/>
      <c r="H101" s="70"/>
      <c r="I101" s="70"/>
      <c r="J101" s="70"/>
      <c r="K101" s="70"/>
      <c r="L101" s="70"/>
      <c r="M101" s="70"/>
      <c r="N101" s="70"/>
      <c r="O101" s="70">
        <f>SUM(tblFinancial[[#This Row],[JAN]:[DEC]])</f>
        <v>0</v>
      </c>
      <c r="P101" s="70"/>
      <c r="Q101" s="72"/>
    </row>
    <row r="102" spans="1:17" s="73" customFormat="1" ht="21.95" customHeight="1" x14ac:dyDescent="0.2">
      <c r="A102" s="49"/>
      <c r="B102" s="70" t="s">
        <v>78</v>
      </c>
      <c r="C102" s="70"/>
      <c r="D102" s="70"/>
      <c r="E102" s="70"/>
      <c r="F102" s="70"/>
      <c r="G102" s="70"/>
      <c r="H102" s="70"/>
      <c r="I102" s="70"/>
      <c r="J102" s="70"/>
      <c r="K102" s="70"/>
      <c r="L102" s="70"/>
      <c r="M102" s="70"/>
      <c r="N102" s="70"/>
      <c r="O102" s="70">
        <f>SUM(tblFinancial[[#This Row],[JAN]:[DEC]])</f>
        <v>0</v>
      </c>
      <c r="P102" s="70"/>
      <c r="Q102" s="72"/>
    </row>
    <row r="103" spans="1:17" s="73" customFormat="1" ht="21.95" customHeight="1" x14ac:dyDescent="0.2">
      <c r="A103" s="49"/>
      <c r="B103" s="70" t="s">
        <v>80</v>
      </c>
      <c r="C103" s="70"/>
      <c r="D103" s="70"/>
      <c r="E103" s="70"/>
      <c r="F103" s="70"/>
      <c r="G103" s="70"/>
      <c r="H103" s="70"/>
      <c r="I103" s="70"/>
      <c r="J103" s="70"/>
      <c r="K103" s="70"/>
      <c r="L103" s="70"/>
      <c r="M103" s="70"/>
      <c r="N103" s="70"/>
      <c r="O103" s="70">
        <f>SUM(tblFinancial[[#This Row],[JAN]:[DEC]])</f>
        <v>0</v>
      </c>
      <c r="P103" s="70"/>
      <c r="Q103" s="72"/>
    </row>
    <row r="104" spans="1:17" s="73" customFormat="1" ht="21.95" customHeight="1" x14ac:dyDescent="0.2">
      <c r="A104" s="49"/>
      <c r="B104" s="70" t="s">
        <v>75</v>
      </c>
      <c r="C104" s="70"/>
      <c r="D104" s="70"/>
      <c r="E104" s="70"/>
      <c r="F104" s="70"/>
      <c r="G104" s="70"/>
      <c r="H104" s="70"/>
      <c r="I104" s="70"/>
      <c r="J104" s="70"/>
      <c r="K104" s="70"/>
      <c r="L104" s="70"/>
      <c r="M104" s="70"/>
      <c r="N104" s="70"/>
      <c r="O104" s="70">
        <f>SUM(tblFinancial[[#This Row],[JAN]:[DEC]])</f>
        <v>0</v>
      </c>
      <c r="P104" s="70"/>
      <c r="Q104" s="72"/>
    </row>
    <row r="105" spans="1:17" s="75" customFormat="1" ht="21.95" customHeight="1" x14ac:dyDescent="0.2">
      <c r="A105" s="49"/>
      <c r="B105" s="70" t="s">
        <v>59</v>
      </c>
      <c r="C105" s="70"/>
      <c r="D105" s="70"/>
      <c r="E105" s="70"/>
      <c r="F105" s="70"/>
      <c r="G105" s="70"/>
      <c r="H105" s="70"/>
      <c r="I105" s="70"/>
      <c r="J105" s="70"/>
      <c r="K105" s="70"/>
      <c r="L105" s="70"/>
      <c r="M105" s="70"/>
      <c r="N105" s="70"/>
      <c r="O105" s="70">
        <f>SUM(tblFinancial[[#This Row],[JAN]:[DEC]])</f>
        <v>0</v>
      </c>
      <c r="P105" s="70"/>
      <c r="Q105" s="74"/>
    </row>
    <row r="106" spans="1:17" s="75" customFormat="1" ht="21.95" customHeight="1" x14ac:dyDescent="0.2">
      <c r="A106" s="49"/>
      <c r="B106" s="70" t="s">
        <v>84</v>
      </c>
      <c r="C106" s="70"/>
      <c r="D106" s="70"/>
      <c r="E106" s="70"/>
      <c r="F106" s="70"/>
      <c r="G106" s="70"/>
      <c r="H106" s="70"/>
      <c r="I106" s="70"/>
      <c r="J106" s="70"/>
      <c r="K106" s="70"/>
      <c r="L106" s="70"/>
      <c r="M106" s="70"/>
      <c r="N106" s="70"/>
      <c r="O106" s="70">
        <f>SUM(tblFinancial[[#This Row],[JAN]:[DEC]])</f>
        <v>0</v>
      </c>
      <c r="P106" s="70"/>
      <c r="Q106" s="74"/>
    </row>
    <row r="107" spans="1:17" s="75" customFormat="1" ht="21.95" customHeight="1" x14ac:dyDescent="0.2">
      <c r="A107" s="49"/>
      <c r="B107" s="70" t="s">
        <v>60</v>
      </c>
      <c r="C107" s="70"/>
      <c r="D107" s="70"/>
      <c r="E107" s="70"/>
      <c r="F107" s="70"/>
      <c r="G107" s="70"/>
      <c r="H107" s="70"/>
      <c r="I107" s="70"/>
      <c r="J107" s="70"/>
      <c r="K107" s="70"/>
      <c r="L107" s="70"/>
      <c r="M107" s="70"/>
      <c r="N107" s="70"/>
      <c r="O107" s="70">
        <f>SUM(tblFinancial[[#This Row],[JAN]:[DEC]])</f>
        <v>0</v>
      </c>
      <c r="P107" s="70"/>
      <c r="Q107" s="74"/>
    </row>
    <row r="108" spans="1:17" s="75" customFormat="1" ht="21.95" customHeight="1" x14ac:dyDescent="0.2">
      <c r="A108" s="49"/>
      <c r="B108" s="70" t="s">
        <v>81</v>
      </c>
      <c r="C108" s="70"/>
      <c r="D108" s="70"/>
      <c r="E108" s="70"/>
      <c r="F108" s="70"/>
      <c r="G108" s="70"/>
      <c r="H108" s="70"/>
      <c r="I108" s="70"/>
      <c r="J108" s="70"/>
      <c r="K108" s="70"/>
      <c r="L108" s="70"/>
      <c r="M108" s="70"/>
      <c r="N108" s="70"/>
      <c r="O108" s="70">
        <f>SUM(tblFinancial[[#This Row],[JAN]:[DEC]])</f>
        <v>0</v>
      </c>
      <c r="P108" s="70"/>
      <c r="Q108" s="74"/>
    </row>
    <row r="109" spans="1:17" s="77" customFormat="1" ht="21.95" customHeight="1" x14ac:dyDescent="0.2">
      <c r="A109" s="49"/>
      <c r="B109" s="70" t="s">
        <v>83</v>
      </c>
      <c r="C109" s="70"/>
      <c r="D109" s="70"/>
      <c r="E109" s="70"/>
      <c r="F109" s="70"/>
      <c r="G109" s="70"/>
      <c r="H109" s="70"/>
      <c r="I109" s="70"/>
      <c r="J109" s="70"/>
      <c r="K109" s="70"/>
      <c r="L109" s="70"/>
      <c r="M109" s="70"/>
      <c r="N109" s="70"/>
      <c r="O109" s="70">
        <f>SUM(tblFinancial[[#This Row],[JAN]:[DEC]])</f>
        <v>0</v>
      </c>
      <c r="P109" s="70"/>
      <c r="Q109" s="76"/>
    </row>
    <row r="110" spans="1:17" s="73" customFormat="1" ht="21.95" customHeight="1" x14ac:dyDescent="0.2">
      <c r="A110" s="49"/>
      <c r="B110" s="70" t="s">
        <v>82</v>
      </c>
      <c r="C110" s="70"/>
      <c r="D110" s="70"/>
      <c r="E110" s="70"/>
      <c r="F110" s="70"/>
      <c r="G110" s="70"/>
      <c r="H110" s="70"/>
      <c r="I110" s="70"/>
      <c r="J110" s="70"/>
      <c r="K110" s="70"/>
      <c r="L110" s="70"/>
      <c r="M110" s="70"/>
      <c r="N110" s="70"/>
      <c r="O110" s="70">
        <f>SUM(tblFinancial[[#This Row],[JAN]:[DEC]])</f>
        <v>0</v>
      </c>
      <c r="P110" s="70"/>
      <c r="Q110" s="72"/>
    </row>
    <row r="111" spans="1:17" s="73" customFormat="1" ht="21.95" customHeight="1" x14ac:dyDescent="0.2">
      <c r="A111" s="49"/>
      <c r="B111" s="70" t="s">
        <v>39</v>
      </c>
      <c r="C111" s="70"/>
      <c r="D111" s="70"/>
      <c r="E111" s="70"/>
      <c r="F111" s="70"/>
      <c r="G111" s="70"/>
      <c r="H111" s="70"/>
      <c r="I111" s="70"/>
      <c r="J111" s="70"/>
      <c r="K111" s="70"/>
      <c r="L111" s="70"/>
      <c r="M111" s="70"/>
      <c r="N111" s="70"/>
      <c r="O111" s="70">
        <f>SUM(tblFinancial[[#This Row],[JAN]:[DEC]])</f>
        <v>0</v>
      </c>
      <c r="P111" s="70"/>
      <c r="Q111" s="72"/>
    </row>
    <row r="112" spans="1:17" s="73" customFormat="1" ht="21.95" customHeight="1" x14ac:dyDescent="0.2">
      <c r="A112" s="49"/>
      <c r="B112" s="70" t="s">
        <v>61</v>
      </c>
      <c r="C112" s="70"/>
      <c r="D112" s="70"/>
      <c r="E112" s="70"/>
      <c r="F112" s="70"/>
      <c r="G112" s="70"/>
      <c r="H112" s="70"/>
      <c r="I112" s="70"/>
      <c r="J112" s="70"/>
      <c r="K112" s="70"/>
      <c r="L112" s="70"/>
      <c r="M112" s="70"/>
      <c r="N112" s="70"/>
      <c r="O112" s="70">
        <f>SUM(tblFinancial[[#This Row],[JAN]:[DEC]])</f>
        <v>0</v>
      </c>
      <c r="P112" s="70"/>
      <c r="Q112" s="72"/>
    </row>
    <row r="113" spans="1:17" s="79" customFormat="1" ht="21.95" customHeight="1" x14ac:dyDescent="0.2">
      <c r="A113" s="49"/>
      <c r="B113" s="81" t="s">
        <v>18</v>
      </c>
      <c r="C113" s="81">
        <f>SUBTOTAL(109,tblFinancial[JAN])</f>
        <v>0</v>
      </c>
      <c r="D113" s="81">
        <f>SUBTOTAL(109,tblFinancial[FEB])</f>
        <v>0</v>
      </c>
      <c r="E113" s="81">
        <f>SUBTOTAL(109,tblFinancial[MAR])</f>
        <v>0</v>
      </c>
      <c r="F113" s="81">
        <f>SUBTOTAL(109,tblFinancial[APR])</f>
        <v>0</v>
      </c>
      <c r="G113" s="81">
        <f>SUBTOTAL(109,tblFinancial[MAY])</f>
        <v>0</v>
      </c>
      <c r="H113" s="81">
        <f>SUBTOTAL(109,tblFinancial[JUN])</f>
        <v>0</v>
      </c>
      <c r="I113" s="81">
        <f>SUBTOTAL(109,tblFinancial[JUL])</f>
        <v>0</v>
      </c>
      <c r="J113" s="81">
        <f>SUBTOTAL(109,tblFinancial[AUG])</f>
        <v>0</v>
      </c>
      <c r="K113" s="81">
        <f>SUBTOTAL(109,tblFinancial[SEP])</f>
        <v>0</v>
      </c>
      <c r="L113" s="81">
        <f>SUBTOTAL(109,tblFinancial[OCT])</f>
        <v>0</v>
      </c>
      <c r="M113" s="81">
        <f>SUBTOTAL(109,tblFinancial[NOV])</f>
        <v>0</v>
      </c>
      <c r="N113" s="81">
        <f>SUBTOTAL(109,tblFinancial[DEC])</f>
        <v>0</v>
      </c>
      <c r="O113" s="81">
        <f>SUBTOTAL(109,tblFinancial[YEAR])</f>
        <v>0</v>
      </c>
      <c r="P113" s="81"/>
      <c r="Q113" s="78"/>
    </row>
    <row r="114" spans="1:17" s="10" customFormat="1" ht="22.15" customHeight="1" x14ac:dyDescent="0.2">
      <c r="A114" s="49"/>
      <c r="B114" s="24"/>
      <c r="C114" s="25"/>
      <c r="D114" s="25"/>
      <c r="E114" s="25"/>
      <c r="F114" s="25"/>
      <c r="G114" s="25"/>
      <c r="H114" s="25"/>
      <c r="I114" s="25"/>
      <c r="J114" s="25"/>
      <c r="K114" s="25"/>
      <c r="L114" s="25"/>
      <c r="M114" s="25"/>
      <c r="N114" s="25"/>
      <c r="O114" s="25"/>
      <c r="P114" s="24"/>
      <c r="Q114" s="9"/>
    </row>
    <row r="115" spans="1:17" s="10" customFormat="1" ht="22.15" customHeight="1" x14ac:dyDescent="0.2">
      <c r="A115" s="49"/>
      <c r="B115" s="6" t="s">
        <v>97</v>
      </c>
      <c r="C115" s="7" t="s">
        <v>3</v>
      </c>
      <c r="D115" s="7" t="s">
        <v>4</v>
      </c>
      <c r="E115" s="7" t="s">
        <v>5</v>
      </c>
      <c r="F115" s="7" t="s">
        <v>6</v>
      </c>
      <c r="G115" s="7" t="s">
        <v>7</v>
      </c>
      <c r="H115" s="7" t="s">
        <v>8</v>
      </c>
      <c r="I115" s="7" t="s">
        <v>9</v>
      </c>
      <c r="J115" s="7" t="s">
        <v>10</v>
      </c>
      <c r="K115" s="7" t="s">
        <v>11</v>
      </c>
      <c r="L115" s="7" t="s">
        <v>12</v>
      </c>
      <c r="M115" s="7" t="s">
        <v>13</v>
      </c>
      <c r="N115" s="7" t="s">
        <v>14</v>
      </c>
      <c r="O115" s="7" t="s">
        <v>15</v>
      </c>
      <c r="P115" s="8" t="s">
        <v>0</v>
      </c>
      <c r="Q115" s="9"/>
    </row>
    <row r="116" spans="1:17" s="75" customFormat="1" ht="21.95" customHeight="1" x14ac:dyDescent="0.2">
      <c r="A116" s="49"/>
      <c r="B116" s="68" t="s">
        <v>62</v>
      </c>
      <c r="C116" s="70"/>
      <c r="D116" s="70"/>
      <c r="E116" s="70"/>
      <c r="F116" s="70"/>
      <c r="G116" s="70"/>
      <c r="H116" s="70"/>
      <c r="I116" s="70"/>
      <c r="J116" s="70"/>
      <c r="K116" s="70"/>
      <c r="L116" s="70"/>
      <c r="M116" s="70"/>
      <c r="N116" s="70"/>
      <c r="O116" s="70">
        <f>SUM(tblMisc[[#This Row],[JAN]:[DEC]])</f>
        <v>0</v>
      </c>
      <c r="P116" s="70"/>
      <c r="Q116" s="74"/>
    </row>
    <row r="117" spans="1:17" s="84" customFormat="1" ht="21.95" customHeight="1" x14ac:dyDescent="0.2">
      <c r="A117" s="49"/>
      <c r="B117" s="68" t="s">
        <v>62</v>
      </c>
      <c r="C117" s="70"/>
      <c r="D117" s="70"/>
      <c r="E117" s="70"/>
      <c r="F117" s="70"/>
      <c r="G117" s="70"/>
      <c r="H117" s="70"/>
      <c r="I117" s="70"/>
      <c r="J117" s="70"/>
      <c r="K117" s="70"/>
      <c r="L117" s="70"/>
      <c r="M117" s="70"/>
      <c r="N117" s="70"/>
      <c r="O117" s="70">
        <f>SUM(tblMisc[[#This Row],[JAN]:[DEC]])</f>
        <v>0</v>
      </c>
      <c r="P117" s="70"/>
      <c r="Q117" s="83"/>
    </row>
    <row r="118" spans="1:17" s="75" customFormat="1" ht="21.95" customHeight="1" x14ac:dyDescent="0.2">
      <c r="A118" s="49"/>
      <c r="B118" s="68" t="s">
        <v>62</v>
      </c>
      <c r="C118" s="70"/>
      <c r="D118" s="70"/>
      <c r="E118" s="70"/>
      <c r="F118" s="70"/>
      <c r="G118" s="70"/>
      <c r="H118" s="70"/>
      <c r="I118" s="70"/>
      <c r="J118" s="70"/>
      <c r="K118" s="70"/>
      <c r="L118" s="70"/>
      <c r="M118" s="70"/>
      <c r="N118" s="70"/>
      <c r="O118" s="70">
        <f>SUM(tblMisc[[#This Row],[JAN]:[DEC]])</f>
        <v>0</v>
      </c>
      <c r="P118" s="70"/>
      <c r="Q118" s="74"/>
    </row>
    <row r="119" spans="1:17" s="75" customFormat="1" ht="21.95" customHeight="1" x14ac:dyDescent="0.2">
      <c r="A119" s="49"/>
      <c r="B119" s="68" t="s">
        <v>62</v>
      </c>
      <c r="C119" s="70"/>
      <c r="D119" s="70"/>
      <c r="E119" s="70"/>
      <c r="F119" s="70"/>
      <c r="G119" s="70"/>
      <c r="H119" s="70"/>
      <c r="I119" s="70"/>
      <c r="J119" s="70"/>
      <c r="K119" s="70"/>
      <c r="L119" s="70"/>
      <c r="M119" s="70"/>
      <c r="N119" s="70"/>
      <c r="O119" s="70">
        <f>SUM(tblMisc[[#This Row],[JAN]:[DEC]])</f>
        <v>0</v>
      </c>
      <c r="P119" s="70"/>
      <c r="Q119" s="74"/>
    </row>
    <row r="120" spans="1:17" s="75" customFormat="1" ht="21.95" customHeight="1" x14ac:dyDescent="0.2">
      <c r="A120" s="49"/>
      <c r="B120" s="68" t="s">
        <v>62</v>
      </c>
      <c r="C120" s="70"/>
      <c r="D120" s="70"/>
      <c r="E120" s="70"/>
      <c r="F120" s="70"/>
      <c r="G120" s="70"/>
      <c r="H120" s="70"/>
      <c r="I120" s="70"/>
      <c r="J120" s="70"/>
      <c r="K120" s="70"/>
      <c r="L120" s="70"/>
      <c r="M120" s="70"/>
      <c r="N120" s="70"/>
      <c r="O120" s="70">
        <f>SUM(tblMisc[[#This Row],[JAN]:[DEC]])</f>
        <v>0</v>
      </c>
      <c r="P120" s="70"/>
      <c r="Q120" s="74"/>
    </row>
    <row r="121" spans="1:17" s="87" customFormat="1" ht="21.95" customHeight="1" x14ac:dyDescent="0.2">
      <c r="A121" s="49"/>
      <c r="B121" s="85" t="s">
        <v>18</v>
      </c>
      <c r="C121" s="85">
        <f>SUBTOTAL(109,tblMisc[JAN])</f>
        <v>0</v>
      </c>
      <c r="D121" s="85">
        <f>SUBTOTAL(109,tblMisc[FEB])</f>
        <v>0</v>
      </c>
      <c r="E121" s="85">
        <f>SUBTOTAL(109,tblMisc[MAR])</f>
        <v>0</v>
      </c>
      <c r="F121" s="85">
        <f>SUBTOTAL(109,tblMisc[APR])</f>
        <v>0</v>
      </c>
      <c r="G121" s="85">
        <f>SUBTOTAL(109,tblMisc[MAY])</f>
        <v>0</v>
      </c>
      <c r="H121" s="85">
        <f>SUBTOTAL(109,tblMisc[JUN])</f>
        <v>0</v>
      </c>
      <c r="I121" s="85">
        <f>SUBTOTAL(109,tblMisc[JUL])</f>
        <v>0</v>
      </c>
      <c r="J121" s="85">
        <f>SUBTOTAL(109,tblMisc[AUG])</f>
        <v>0</v>
      </c>
      <c r="K121" s="85">
        <f>SUBTOTAL(109,tblMisc[SEP])</f>
        <v>0</v>
      </c>
      <c r="L121" s="85">
        <f>SUBTOTAL(109,tblMisc[OCT])</f>
        <v>0</v>
      </c>
      <c r="M121" s="85">
        <f>SUBTOTAL(109,tblMisc[NOV])</f>
        <v>0</v>
      </c>
      <c r="N121" s="85">
        <f>SUBTOTAL(109,tblMisc[DEC])</f>
        <v>0</v>
      </c>
      <c r="O121" s="85">
        <f>SUBTOTAL(109,tblMisc[YEAR])</f>
        <v>0</v>
      </c>
      <c r="P121" s="85"/>
      <c r="Q121" s="86"/>
    </row>
    <row r="122" spans="1:17" ht="21.95" customHeight="1" x14ac:dyDescent="0.55000000000000004">
      <c r="A122" s="28"/>
      <c r="B122" s="29"/>
      <c r="C122" s="50"/>
      <c r="D122" s="50"/>
      <c r="E122" s="50"/>
      <c r="F122" s="50"/>
      <c r="G122" s="50"/>
      <c r="H122" s="50"/>
      <c r="I122" s="50"/>
      <c r="J122" s="50"/>
      <c r="K122" s="50"/>
      <c r="L122" s="50"/>
      <c r="M122" s="50"/>
      <c r="N122" s="50"/>
      <c r="O122" s="50"/>
      <c r="P122" s="50"/>
      <c r="Q122" s="30"/>
    </row>
    <row r="123" spans="1:17" ht="21.95" customHeight="1" x14ac:dyDescent="0.2">
      <c r="A123" s="30"/>
      <c r="B123" s="61" t="s">
        <v>63</v>
      </c>
      <c r="C123" s="31" t="s">
        <v>3</v>
      </c>
      <c r="D123" s="32" t="s">
        <v>4</v>
      </c>
      <c r="E123" s="31" t="s">
        <v>5</v>
      </c>
      <c r="F123" s="32" t="s">
        <v>6</v>
      </c>
      <c r="G123" s="31" t="s">
        <v>7</v>
      </c>
      <c r="H123" s="32" t="s">
        <v>8</v>
      </c>
      <c r="I123" s="31" t="s">
        <v>9</v>
      </c>
      <c r="J123" s="32" t="s">
        <v>10</v>
      </c>
      <c r="K123" s="31" t="s">
        <v>11</v>
      </c>
      <c r="L123" s="32" t="s">
        <v>12</v>
      </c>
      <c r="M123" s="31" t="s">
        <v>13</v>
      </c>
      <c r="N123" s="32" t="s">
        <v>14</v>
      </c>
      <c r="O123" s="31" t="s">
        <v>15</v>
      </c>
      <c r="P123" s="33" t="s">
        <v>0</v>
      </c>
      <c r="Q123" s="30"/>
    </row>
    <row r="124" spans="1:17" ht="21.95" customHeight="1" x14ac:dyDescent="0.2">
      <c r="A124" s="30"/>
      <c r="B124" s="62" t="s">
        <v>64</v>
      </c>
      <c r="C124" s="34">
        <f>SUM(tblMisc[[#Totals],[JAN]],tblFinancial[[#Totals],[JAN]],tblPersonal[[#Totals],[JAN]],tblDues[[#Totals],[JAN]],tblRecreation[[#Totals],[JAN]],tblVacations[[#Totals],[JAN]],tblHealth[[#Totals],[JAN]],tblEntertainment[[#Totals],[JAN]],tblTransportation[[#Totals],[JAN]],tblDaily[[#Totals],[JAN]],tblHome[[#Totals],[JAN]])</f>
        <v>0</v>
      </c>
      <c r="D124" s="35">
        <f>SUM(tblMisc[[#Totals],[FEB]],tblFinancial[[#Totals],[FEB]],tblPersonal[[#Totals],[FEB]],tblDues[[#Totals],[FEB]],tblRecreation[[#Totals],[FEB]],tblVacations[[#Totals],[FEB]],tblHealth[[#Totals],[FEB]],tblEntertainment[[#Totals],[FEB]],tblTransportation[[#Totals],[FEB]],tblDaily[[#Totals],[FEB]],tblHome[[#Totals],[FEB]])</f>
        <v>0</v>
      </c>
      <c r="E124" s="34">
        <f>SUM(tblMisc[[#Totals],[MAR]],tblFinancial[[#Totals],[MAR]],tblPersonal[[#Totals],[MAR]],tblDues[[#Totals],[MAR]],tblRecreation[[#Totals],[MAR]],tblVacations[[#Totals],[MAR]],tblHealth[[#Totals],[MAR]],tblEntertainment[[#Totals],[MAR]],tblTransportation[[#Totals],[MAR]],tblDaily[[#Totals],[MAR]],tblHome[[#Totals],[MAR]])</f>
        <v>0</v>
      </c>
      <c r="F124" s="35">
        <f>SUM(tblMisc[[#Totals],[APR]],tblFinancial[[#Totals],[APR]],tblPersonal[[#Totals],[APR]],tblDues[[#Totals],[APR]],tblRecreation[[#Totals],[APR]],tblVacations[[#Totals],[APR]],tblHealth[[#Totals],[APR]],tblEntertainment[[#Totals],[APR]],tblTransportation[[#Totals],[APR]],tblDaily[[#Totals],[APR]],tblHome[[#Totals],[APR]])</f>
        <v>0</v>
      </c>
      <c r="G124" s="34">
        <f>SUM(tblMisc[[#Totals],[MAY]],tblFinancial[[#Totals],[MAY]],tblPersonal[[#Totals],[MAY]],tblDues[[#Totals],[MAY]],tblRecreation[[#Totals],[MAY]],tblVacations[[#Totals],[MAY]],tblHealth[[#Totals],[MAY]],tblEntertainment[[#Totals],[MAY]],tblTransportation[[#Totals],[MAY]],tblDaily[[#Totals],[MAY]],tblHome[[#Totals],[MAY]])</f>
        <v>0</v>
      </c>
      <c r="H124" s="35">
        <f>SUM(tblMisc[[#Totals],[JUN]],tblFinancial[[#Totals],[JUN]],tblPersonal[[#Totals],[JUN]],tblDues[[#Totals],[JUN]],tblRecreation[[#Totals],[JUN]],tblVacations[[#Totals],[JUN]],tblHealth[[#Totals],[JUN]],tblEntertainment[[#Totals],[JUN]],tblTransportation[[#Totals],[JUN]],tblDaily[[#Totals],[JUN]],tblHome[[#Totals],[JUN]])</f>
        <v>0</v>
      </c>
      <c r="I124" s="34">
        <f>SUM(tblMisc[[#Totals],[JUL]],tblFinancial[[#Totals],[JUL]],tblPersonal[[#Totals],[JUL]],tblDues[[#Totals],[JUL]],tblRecreation[[#Totals],[JUL]],tblVacations[[#Totals],[JUL]],tblHealth[[#Totals],[JUL]],tblEntertainment[[#Totals],[JUL]],tblTransportation[[#Totals],[JUL]],tblDaily[[#Totals],[JUL]],tblHome[[#Totals],[JUL]])</f>
        <v>0</v>
      </c>
      <c r="J124" s="35">
        <f>SUM(tblMisc[[#Totals],[AUG]],tblFinancial[[#Totals],[AUG]],tblPersonal[[#Totals],[AUG]],tblDues[[#Totals],[AUG]],tblRecreation[[#Totals],[AUG]],tblVacations[[#Totals],[AUG]],tblHealth[[#Totals],[AUG]],tblEntertainment[[#Totals],[AUG]],tblTransportation[[#Totals],[AUG]],tblDaily[[#Totals],[AUG]],tblHome[[#Totals],[AUG]])</f>
        <v>0</v>
      </c>
      <c r="K124" s="34">
        <f>SUM(tblMisc[[#Totals],[SEP]],tblFinancial[[#Totals],[SEP]],tblPersonal[[#Totals],[SEP]],tblDues[[#Totals],[SEP]],tblRecreation[[#Totals],[SEP]],tblVacations[[#Totals],[SEP]],tblHealth[[#Totals],[SEP]],tblEntertainment[[#Totals],[SEP]],tblTransportation[[#Totals],[SEP]],tblDaily[[#Totals],[SEP]],tblHome[[#Totals],[SEP]])</f>
        <v>0</v>
      </c>
      <c r="L124" s="35">
        <f>SUM(tblMisc[[#Totals],[OCT]],tblFinancial[[#Totals],[OCT]],tblPersonal[[#Totals],[OCT]],tblDues[[#Totals],[OCT]],tblRecreation[[#Totals],[OCT]],tblVacations[[#Totals],[OCT]],tblHealth[[#Totals],[OCT]],tblEntertainment[[#Totals],[OCT]],tblTransportation[[#Totals],[OCT]],tblDaily[[#Totals],[OCT]],tblHome[[#Totals],[OCT]])</f>
        <v>0</v>
      </c>
      <c r="M124" s="34">
        <f>SUM(tblMisc[[#Totals],[NOV]],tblFinancial[[#Totals],[NOV]],tblPersonal[[#Totals],[NOV]],tblDues[[#Totals],[NOV]],tblRecreation[[#Totals],[NOV]],tblVacations[[#Totals],[NOV]],tblHealth[[#Totals],[NOV]],tblEntertainment[[#Totals],[NOV]],tblTransportation[[#Totals],[NOV]],tblDaily[[#Totals],[NOV]],tblHome[[#Totals],[NOV]])</f>
        <v>0</v>
      </c>
      <c r="N124" s="35">
        <f>SUM(tblMisc[[#Totals],[DEC]],tblFinancial[[#Totals],[DEC]],tblPersonal[[#Totals],[DEC]],tblDues[[#Totals],[DEC]],tblRecreation[[#Totals],[DEC]],tblVacations[[#Totals],[DEC]],tblHealth[[#Totals],[DEC]],tblEntertainment[[#Totals],[DEC]],tblTransportation[[#Totals],[DEC]],tblDaily[[#Totals],[DEC]],tblHome[[#Totals],[DEC]])</f>
        <v>0</v>
      </c>
      <c r="O124" s="34">
        <f>SUM(tblMisc[[#Totals],[YEAR]],tblFinancial[[#Totals],[YEAR]],tblPersonal[[#Totals],[YEAR]],tblDues[[#Totals],[YEAR]],tblRecreation[[#Totals],[YEAR]],tblVacations[[#Totals],[YEAR]],tblHealth[[#Totals],[YEAR]],tblEntertainment[[#Totals],[YEAR]],tblTransportation[[#Totals],[YEAR]],tblDaily[[#Totals],[YEAR]],tblHome[[#Totals],[YEAR]])</f>
        <v>0</v>
      </c>
      <c r="P124" s="36"/>
      <c r="Q124" s="30"/>
    </row>
    <row r="125" spans="1:17" ht="21.95" customHeight="1" x14ac:dyDescent="0.55000000000000004">
      <c r="A125" s="28"/>
      <c r="B125" s="62" t="s">
        <v>65</v>
      </c>
      <c r="C125" s="34">
        <f>tblIncome[[#Totals],[JAN]]-C124</f>
        <v>0</v>
      </c>
      <c r="D125" s="35">
        <f>tblIncome[[#Totals],[FEB]]-D124</f>
        <v>0</v>
      </c>
      <c r="E125" s="34">
        <f>tblIncome[[#Totals],[MAR]]-E124</f>
        <v>0</v>
      </c>
      <c r="F125" s="35">
        <f>tblIncome[[#Totals],[APR]]-F124</f>
        <v>0</v>
      </c>
      <c r="G125" s="34">
        <f>tblIncome[[#Totals],[MAY]]-G124</f>
        <v>0</v>
      </c>
      <c r="H125" s="35">
        <f>tblIncome[[#Totals],[JUN]]-H124</f>
        <v>0</v>
      </c>
      <c r="I125" s="34">
        <f>tblIncome[[#Totals],[JUL]]-I124</f>
        <v>0</v>
      </c>
      <c r="J125" s="35">
        <f>tblIncome[[#Totals],[AUG]]-J124</f>
        <v>0</v>
      </c>
      <c r="K125" s="34">
        <f>tblIncome[[#Totals],[SEP]]-K124</f>
        <v>0</v>
      </c>
      <c r="L125" s="35">
        <f>tblIncome[[#Totals],[OCT]]-L124</f>
        <v>0</v>
      </c>
      <c r="M125" s="34">
        <f>tblIncome[[#Totals],[NOV]]-M124</f>
        <v>0</v>
      </c>
      <c r="N125" s="35">
        <f>tblIncome[[#Totals],[DEC]]-N124</f>
        <v>0</v>
      </c>
      <c r="O125" s="34">
        <f>tblIncome[[#Totals],[YEAR]]-O124</f>
        <v>0</v>
      </c>
      <c r="P125" s="36"/>
      <c r="Q125" s="30"/>
    </row>
    <row r="126" spans="1:17" ht="21.95" customHeight="1" x14ac:dyDescent="0.55000000000000004">
      <c r="A126" s="28"/>
      <c r="B126" s="30"/>
      <c r="C126" s="37"/>
      <c r="D126" s="37"/>
      <c r="E126" s="37"/>
      <c r="F126" s="37"/>
      <c r="G126" s="37"/>
      <c r="H126" s="37"/>
      <c r="I126" s="37"/>
      <c r="J126" s="37"/>
      <c r="K126" s="37"/>
      <c r="L126" s="37"/>
      <c r="M126" s="37"/>
      <c r="N126" s="37"/>
      <c r="O126" s="37"/>
      <c r="P126" s="30"/>
      <c r="Q126" s="30"/>
    </row>
    <row r="127" spans="1:17" ht="21.95" customHeight="1" x14ac:dyDescent="0.55000000000000004">
      <c r="A127" s="28"/>
      <c r="B127" s="43" t="s">
        <v>107</v>
      </c>
      <c r="C127" s="43"/>
      <c r="D127" s="43"/>
      <c r="E127" s="43"/>
      <c r="F127" s="43"/>
      <c r="G127" s="43"/>
      <c r="H127" s="43"/>
      <c r="I127" s="43"/>
      <c r="J127" s="43"/>
      <c r="K127" s="43"/>
      <c r="L127" s="43"/>
      <c r="M127" s="43"/>
      <c r="N127" s="43"/>
      <c r="O127" s="43"/>
      <c r="P127" s="43"/>
      <c r="Q127" s="30"/>
    </row>
    <row r="128" spans="1:17" ht="21.95" customHeight="1" x14ac:dyDescent="0.55000000000000004">
      <c r="A128" s="41"/>
      <c r="B128" s="43" t="s">
        <v>110</v>
      </c>
      <c r="C128" s="44"/>
      <c r="D128" s="44"/>
      <c r="E128" s="44"/>
      <c r="F128" s="44"/>
      <c r="G128" s="44"/>
      <c r="H128" s="44"/>
      <c r="I128" s="44"/>
      <c r="J128" s="44"/>
      <c r="K128" s="44"/>
      <c r="L128" s="44"/>
      <c r="M128" s="44"/>
      <c r="N128" s="44"/>
      <c r="O128" s="44"/>
      <c r="P128" s="44"/>
      <c r="Q128" s="42"/>
    </row>
  </sheetData>
  <mergeCells count="11">
    <mergeCell ref="A1:Q1"/>
    <mergeCell ref="A2:A121"/>
    <mergeCell ref="B3:P3"/>
    <mergeCell ref="C122:P122"/>
    <mergeCell ref="J2:L2"/>
    <mergeCell ref="M2:P2"/>
    <mergeCell ref="B127:P127"/>
    <mergeCell ref="B128:P128"/>
    <mergeCell ref="C2:F2"/>
    <mergeCell ref="G2:I2"/>
    <mergeCell ref="B4:P4"/>
  </mergeCells>
  <conditionalFormatting sqref="C125:O125">
    <cfRule type="cellIs" dxfId="310" priority="1" operator="lessThan">
      <formula>0</formula>
    </cfRule>
  </conditionalFormatting>
  <printOptions horizontalCentered="1"/>
  <pageMargins left="0.25" right="0.25" top="0.75" bottom="0.75" header="0.3" footer="0.3"/>
  <pageSetup fitToHeight="0" orientation="landscape" r:id="rId1"/>
  <headerFooter differentFirst="1"/>
  <ignoredErrors>
    <ignoredError sqref="C124:O124" calculatedColumn="1"/>
  </ignoredErrors>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05C60535-1F16-4fd2-B633-F4F36F0B64E0}">
      <x14:sparklineGroups xmlns:xm="http://schemas.microsoft.com/office/excel/2006/main">
        <x14:sparklineGroup displayEmptyCellsAs="gap" high="1" low="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BUDGET'!C15:N15</xm:f>
              <xm:sqref>P15</xm:sqref>
            </x14:sparkline>
            <x14:sparkline>
              <xm:f>'PERSONAL BUDGET'!C16:N16</xm:f>
              <xm:sqref>P16</xm:sqref>
            </x14:sparkline>
            <x14:sparkline>
              <xm:f>'PERSONAL BUDGET'!C17:N17</xm:f>
              <xm:sqref>P17</xm:sqref>
            </x14:sparkline>
            <x14:sparkline>
              <xm:f>'PERSONAL BUDGET'!C18:N18</xm:f>
              <xm:sqref>P18</xm:sqref>
            </x14:sparkline>
            <x14:sparkline>
              <xm:f>'PERSONAL BUDGET'!C19:N19</xm:f>
              <xm:sqref>P19</xm:sqref>
            </x14:sparkline>
            <x14:sparkline>
              <xm:f>'PERSONAL BUDGET'!C20:N20</xm:f>
              <xm:sqref>P20</xm:sqref>
            </x14:sparkline>
            <x14:sparkline>
              <xm:f>'PERSONAL BUDGET'!C21:N21</xm:f>
              <xm:sqref>P21</xm:sqref>
            </x14:sparkline>
            <x14:sparkline>
              <xm:f>'PERSONAL BUDGET'!C22:N22</xm:f>
              <xm:sqref>P22</xm:sqref>
            </x14:sparkline>
          </x14:sparklines>
        </x14:sparklineGroup>
        <x14:sparklineGroup displayEmptyCellsAs="gap" high="1" low="1" xr2:uid="{00000000-0003-0000-00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BUDGET'!C25:N25</xm:f>
              <xm:sqref>P25</xm:sqref>
            </x14:sparkline>
            <x14:sparkline>
              <xm:f>'PERSONAL BUDGET'!C26:N26</xm:f>
              <xm:sqref>P26</xm:sqref>
            </x14:sparkline>
            <x14:sparkline>
              <xm:f>'PERSONAL BUDGET'!C27:N27</xm:f>
              <xm:sqref>P27</xm:sqref>
            </x14:sparkline>
            <x14:sparkline>
              <xm:f>'PERSONAL BUDGET'!C28:N28</xm:f>
              <xm:sqref>P28</xm:sqref>
            </x14:sparkline>
            <x14:sparkline>
              <xm:f>'PERSONAL BUDGET'!C29:N29</xm:f>
              <xm:sqref>P29</xm:sqref>
            </x14:sparkline>
            <x14:sparkline>
              <xm:f>'PERSONAL BUDGET'!C30:N30</xm:f>
              <xm:sqref>P30</xm:sqref>
            </x14:sparkline>
            <x14:sparkline>
              <xm:f>'PERSONAL BUDGET'!C31:N31</xm:f>
              <xm:sqref>P31</xm:sqref>
            </x14:sparkline>
            <x14:sparkline>
              <xm:f>'PERSONAL BUDGET'!C32:N32</xm:f>
              <xm:sqref>P32</xm:sqref>
            </x14:sparkline>
          </x14:sparklines>
        </x14:sparklineGroup>
        <x14:sparklineGroup displayEmptyCellsAs="gap" high="1" low="1" xr2:uid="{00000000-0003-0000-0000-000008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BUDGET'!C79:N79</xm:f>
              <xm:sqref>P79</xm:sqref>
            </x14:sparkline>
            <x14:sparkline>
              <xm:f>'PERSONAL BUDGET'!C80:N80</xm:f>
              <xm:sqref>P80</xm:sqref>
            </x14:sparkline>
            <x14:sparkline>
              <xm:f>'PERSONAL BUDGET'!C81:N81</xm:f>
              <xm:sqref>P81</xm:sqref>
            </x14:sparkline>
            <x14:sparkline>
              <xm:f>'PERSONAL BUDGET'!C82:N82</xm:f>
              <xm:sqref>P82</xm:sqref>
            </x14:sparkline>
            <x14:sparkline>
              <xm:f>'PERSONAL BUDGET'!C83:N83</xm:f>
              <xm:sqref>P83</xm:sqref>
            </x14:sparkline>
            <x14:sparkline>
              <xm:f>'PERSONAL BUDGET'!C84:N84</xm:f>
              <xm:sqref>P84</xm:sqref>
            </x14:sparkline>
            <x14:sparkline>
              <xm:f>'PERSONAL BUDGET'!C85:N85</xm:f>
              <xm:sqref>P85</xm:sqref>
            </x14:sparkline>
            <x14:sparkline>
              <xm:f>'PERSONAL BUDGET'!C86:N86</xm:f>
              <xm:sqref>P86</xm:sqref>
            </x14:sparkline>
            <x14:sparkline>
              <xm:f>'PERSONAL BUDGET'!C87:N87</xm:f>
              <xm:sqref>P87</xm:sqref>
            </x14:sparkline>
          </x14:sparklines>
        </x14:sparklineGroup>
        <x14:sparklineGroup displayEmptyCellsAs="gap" high="1" low="1" xr2:uid="{00000000-0003-0000-0000-000009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BUDGET'!C90:N90</xm:f>
              <xm:sqref>P90</xm:sqref>
            </x14:sparkline>
            <x14:sparkline>
              <xm:f>'PERSONAL BUDGET'!C91:N91</xm:f>
              <xm:sqref>P91</xm:sqref>
            </x14:sparkline>
            <x14:sparkline>
              <xm:f>'PERSONAL BUDGET'!C92:N92</xm:f>
              <xm:sqref>P92</xm:sqref>
            </x14:sparkline>
            <x14:sparkline>
              <xm:f>'PERSONAL BUDGET'!C93:N93</xm:f>
              <xm:sqref>P93</xm:sqref>
            </x14:sparkline>
            <x14:sparkline>
              <xm:f>'PERSONAL BUDGET'!C94:N94</xm:f>
              <xm:sqref>P94</xm:sqref>
            </x14:sparkline>
            <x14:sparkline>
              <xm:f>'PERSONAL BUDGET'!C95:N95</xm:f>
              <xm:sqref>P95</xm:sqref>
            </x14:sparkline>
            <x14:sparkline>
              <xm:f>'PERSONAL BUDGET'!C96:N96</xm:f>
              <xm:sqref>P96</xm:sqref>
            </x14:sparkline>
          </x14:sparklines>
        </x14:sparklineGroup>
        <x14:sparklineGroup displayEmptyCellsAs="gap" high="1" low="1" xr2:uid="{00000000-0003-0000-0000-00000A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BUDGET'!C101:N101</xm:f>
              <xm:sqref>P101</xm:sqref>
            </x14:sparkline>
            <x14:sparkline>
              <xm:f>'PERSONAL BUDGET'!C102:N102</xm:f>
              <xm:sqref>P102</xm:sqref>
            </x14:sparkline>
            <x14:sparkline>
              <xm:f>'PERSONAL BUDGET'!C103:N103</xm:f>
              <xm:sqref>P103</xm:sqref>
            </x14:sparkline>
            <x14:sparkline>
              <xm:f>'PERSONAL BUDGET'!C104:N104</xm:f>
              <xm:sqref>P104</xm:sqref>
            </x14:sparkline>
            <x14:sparkline>
              <xm:f>'PERSONAL BUDGET'!C105:N105</xm:f>
              <xm:sqref>P105</xm:sqref>
            </x14:sparkline>
            <x14:sparkline>
              <xm:f>'PERSONAL BUDGET'!C106:N106</xm:f>
              <xm:sqref>P106</xm:sqref>
            </x14:sparkline>
            <x14:sparkline>
              <xm:f>'PERSONAL BUDGET'!C107:N107</xm:f>
              <xm:sqref>P107</xm:sqref>
            </x14:sparkline>
            <x14:sparkline>
              <xm:f>'PERSONAL BUDGET'!C108:N108</xm:f>
              <xm:sqref>P108</xm:sqref>
            </x14:sparkline>
            <x14:sparkline>
              <xm:f>'PERSONAL BUDGET'!C109:N109</xm:f>
              <xm:sqref>P109</xm:sqref>
            </x14:sparkline>
            <x14:sparkline>
              <xm:f>'PERSONAL BUDGET'!C110:N110</xm:f>
              <xm:sqref>P110</xm:sqref>
            </x14:sparkline>
            <x14:sparkline>
              <xm:f>'PERSONAL BUDGET'!C111:N111</xm:f>
              <xm:sqref>P111</xm:sqref>
            </x14:sparkline>
            <x14:sparkline>
              <xm:f>'PERSONAL BUDGET'!C112:N112</xm:f>
              <xm:sqref>P112</xm:sqref>
            </x14:sparkline>
            <x14:sparkline>
              <xm:f>'PERSONAL BUDGET'!C113:N113</xm:f>
              <xm:sqref>P113</xm:sqref>
            </x14:sparkline>
          </x14:sparklines>
        </x14:sparklineGroup>
        <x14:sparklineGroup displayEmptyCellsAs="gap" markers="1" high="1" low="1" xr2:uid="{00000000-0003-0000-0000-00000B000000}">
          <x14:colorSeries theme="0"/>
          <x14:colorNegative theme="6"/>
          <x14:colorAxis rgb="FF000000"/>
          <x14:colorMarkers theme="0"/>
          <x14:colorFirst theme="5" tint="0.39997558519241921"/>
          <x14:colorLast theme="5" tint="0.39997558519241921"/>
          <x14:colorHigh theme="5"/>
          <x14:colorLow theme="5"/>
          <x14:sparklines>
            <x14:sparkline>
              <xm:f>'PERSONAL BUDGET'!C124:N124</xm:f>
              <xm:sqref>P124</xm:sqref>
            </x14:sparkline>
            <x14:sparkline>
              <xm:f>'PERSONAL BUDGET'!C125:N125</xm:f>
              <xm:sqref>P125</xm:sqref>
            </x14:sparkline>
          </x14:sparklines>
        </x14:sparklineGroup>
        <x14:sparklineGroup displayEmptyCellsAs="gap" high="1" low="1" xr2:uid="{00000000-0003-0000-0000-00000D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BUDGET'!C116:N116</xm:f>
              <xm:sqref>P116</xm:sqref>
            </x14:sparkline>
            <x14:sparkline>
              <xm:f>'PERSONAL BUDGET'!C117:N117</xm:f>
              <xm:sqref>P117</xm:sqref>
            </x14:sparkline>
            <x14:sparkline>
              <xm:f>'PERSONAL BUDGET'!C118:N118</xm:f>
              <xm:sqref>P118</xm:sqref>
            </x14:sparkline>
            <x14:sparkline>
              <xm:f>'PERSONAL BUDGET'!C119:N119</xm:f>
              <xm:sqref>P119</xm:sqref>
            </x14:sparkline>
            <x14:sparkline>
              <xm:f>'PERSONAL BUDGET'!C120:N120</xm:f>
              <xm:sqref>P120</xm:sqref>
            </x14:sparkline>
            <x14:sparkline>
              <xm:f>'PERSONAL BUDGET'!C121:N121</xm:f>
              <xm:sqref>P121</xm:sqref>
            </x14:sparkline>
          </x14:sparklines>
        </x14:sparklineGroup>
        <x14:sparklineGroup displayEmptyCellsAs="gap" high="1" low="1" xr2:uid="{00000000-0003-0000-0000-000007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BUDGET'!C70:N70</xm:f>
              <xm:sqref>P70</xm:sqref>
            </x14:sparkline>
            <x14:sparkline>
              <xm:f>'PERSONAL BUDGET'!C71:N71</xm:f>
              <xm:sqref>P71</xm:sqref>
            </x14:sparkline>
            <x14:sparkline>
              <xm:f>'PERSONAL BUDGET'!C72:N72</xm:f>
              <xm:sqref>P72</xm:sqref>
            </x14:sparkline>
            <x14:sparkline>
              <xm:f>'PERSONAL BUDGET'!C73:N73</xm:f>
              <xm:sqref>P73</xm:sqref>
            </x14:sparkline>
            <x14:sparkline>
              <xm:f>'PERSONAL BUDGET'!C74:N74</xm:f>
              <xm:sqref>P74</xm:sqref>
            </x14:sparkline>
            <x14:sparkline>
              <xm:f>'PERSONAL BUDGET'!C75:N75</xm:f>
              <xm:sqref>P75</xm:sqref>
            </x14:sparkline>
            <x14:sparkline>
              <xm:f>'PERSONAL BUDGET'!C76:N76</xm:f>
              <xm:sqref>P76</xm:sqref>
            </x14:sparkline>
          </x14:sparklines>
        </x14:sparklineGroup>
        <x14:sparklineGroup displayEmptyCellsAs="gap" high="1" low="1" xr2:uid="{00000000-0003-0000-0000-000006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BUDGET'!C60:N60</xm:f>
              <xm:sqref>P60</xm:sqref>
            </x14:sparkline>
            <x14:sparkline>
              <xm:f>'PERSONAL BUDGET'!C61:N61</xm:f>
              <xm:sqref>P61</xm:sqref>
            </x14:sparkline>
            <x14:sparkline>
              <xm:f>'PERSONAL BUDGET'!C62:N62</xm:f>
              <xm:sqref>P62</xm:sqref>
            </x14:sparkline>
            <x14:sparkline>
              <xm:f>'PERSONAL BUDGET'!C63:N63</xm:f>
              <xm:sqref>P63</xm:sqref>
            </x14:sparkline>
            <x14:sparkline>
              <xm:f>'PERSONAL BUDGET'!C64:N64</xm:f>
              <xm:sqref>P64</xm:sqref>
            </x14:sparkline>
            <x14:sparkline>
              <xm:f>'PERSONAL BUDGET'!C65:N65</xm:f>
              <xm:sqref>P65</xm:sqref>
            </x14:sparkline>
            <x14:sparkline>
              <xm:f>'PERSONAL BUDGET'!C66:N66</xm:f>
              <xm:sqref>P66</xm:sqref>
            </x14:sparkline>
            <x14:sparkline>
              <xm:f>'PERSONAL BUDGET'!C67:N67</xm:f>
              <xm:sqref>P67</xm:sqref>
            </x14:sparkline>
          </x14:sparklines>
        </x14:sparklineGroup>
        <x14:sparklineGroup displayEmptyCellsAs="gap" high="1" low="1" xr2:uid="{00000000-0003-0000-0000-000005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BUDGET'!C52:N52</xm:f>
              <xm:sqref>P52</xm:sqref>
            </x14:sparkline>
            <x14:sparkline>
              <xm:f>'PERSONAL BUDGET'!C53:N53</xm:f>
              <xm:sqref>P53</xm:sqref>
            </x14:sparkline>
            <x14:sparkline>
              <xm:f>'PERSONAL BUDGET'!C54:N54</xm:f>
              <xm:sqref>P54</xm:sqref>
            </x14:sparkline>
            <x14:sparkline>
              <xm:f>'PERSONAL BUDGET'!C55:N55</xm:f>
              <xm:sqref>P55</xm:sqref>
            </x14:sparkline>
            <x14:sparkline>
              <xm:f>'PERSONAL BUDGET'!C56:N56</xm:f>
              <xm:sqref>P56</xm:sqref>
            </x14:sparkline>
            <x14:sparkline>
              <xm:f>'PERSONAL BUDGET'!C57:N57</xm:f>
              <xm:sqref>P57</xm:sqref>
            </x14:sparkline>
          </x14:sparklines>
        </x14:sparklineGroup>
        <x14:sparklineGroup displayEmptyCellsAs="gap" high="1" low="1" xr2:uid="{00000000-0003-0000-0000-000004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BUDGET'!C45:N45</xm:f>
              <xm:sqref>P45</xm:sqref>
            </x14:sparkline>
            <x14:sparkline>
              <xm:f>'PERSONAL BUDGET'!C46:N46</xm:f>
              <xm:sqref>P46</xm:sqref>
            </x14:sparkline>
            <x14:sparkline>
              <xm:f>'PERSONAL BUDGET'!C47:N47</xm:f>
              <xm:sqref>P47</xm:sqref>
            </x14:sparkline>
            <x14:sparkline>
              <xm:f>'PERSONAL BUDGET'!C48:N48</xm:f>
              <xm:sqref>P48</xm:sqref>
            </x14:sparkline>
            <x14:sparkline>
              <xm:f>'PERSONAL BUDGET'!C49:N49</xm:f>
              <xm:sqref>P49</xm:sqref>
            </x14:sparkline>
          </x14:sparklines>
        </x14:sparklineGroup>
        <x14:sparklineGroup displayEmptyCellsAs="gap" high="1" low="1" xr2:uid="{00000000-0003-0000-0000-000003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BUDGET'!C35:N35</xm:f>
              <xm:sqref>P35</xm:sqref>
            </x14:sparkline>
            <x14:sparkline>
              <xm:f>'PERSONAL BUDGET'!C36:N36</xm:f>
              <xm:sqref>P36</xm:sqref>
            </x14:sparkline>
            <x14:sparkline>
              <xm:f>'PERSONAL BUDGET'!C37:N37</xm:f>
              <xm:sqref>P37</xm:sqref>
            </x14:sparkline>
            <x14:sparkline>
              <xm:f>'PERSONAL BUDGET'!C38:N38</xm:f>
              <xm:sqref>P38</xm:sqref>
            </x14:sparkline>
            <x14:sparkline>
              <xm:f>'PERSONAL BUDGET'!C39:N39</xm:f>
              <xm:sqref>P39</xm:sqref>
            </x14:sparkline>
            <x14:sparkline>
              <xm:f>'PERSONAL BUDGET'!C40:N40</xm:f>
              <xm:sqref>P40</xm:sqref>
            </x14:sparkline>
            <x14:sparkline>
              <xm:f>'PERSONAL BUDGET'!C41:N41</xm:f>
              <xm:sqref>P41</xm:sqref>
            </x14:sparkline>
            <x14:sparkline>
              <xm:f>'PERSONAL BUDGET'!C42:N42</xm:f>
              <xm:sqref>P42</xm:sqref>
            </x14:sparkline>
          </x14:sparklines>
        </x14:sparklineGroup>
        <x14:sparklineGroup displayEmptyCellsAs="gap" high="1" low="1" xr2:uid="{00000000-0003-0000-0000-00000C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BUDGET'!C7:N7</xm:f>
              <xm:sqref>P7</xm:sqref>
            </x14:sparkline>
            <x14:sparkline>
              <xm:f>'PERSONAL BUDGET'!C8:N8</xm:f>
              <xm:sqref>P8</xm:sqref>
            </x14:sparkline>
            <x14:sparkline>
              <xm:f>'PERSONAL BUDGET'!C9:N9</xm:f>
              <xm:sqref>P9</xm:sqref>
            </x14:sparkline>
            <x14:sparkline>
              <xm:f>'PERSONAL BUDGET'!C10:N10</xm:f>
              <xm:sqref>P10</xm:sqref>
            </x14:sparkline>
            <x14:sparkline>
              <xm:f>'PERSONAL BUDGET'!C11:N11</xm:f>
              <xm:sqref>P11</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EC3D970A39C4449E28BB65FFC3E54D" ma:contentTypeVersion="18" ma:contentTypeDescription="Create a new document." ma:contentTypeScope="" ma:versionID="6a8cc5a3c75fdf97c74906d8d72d7f15">
  <xsd:schema xmlns:xsd="http://www.w3.org/2001/XMLSchema" xmlns:xs="http://www.w3.org/2001/XMLSchema" xmlns:p="http://schemas.microsoft.com/office/2006/metadata/properties" xmlns:ns2="36cdde5a-f574-479a-bfda-9e82c54172a6" xmlns:ns3="cb49505f-9e43-4d58-991e-8446630adc0e" targetNamespace="http://schemas.microsoft.com/office/2006/metadata/properties" ma:root="true" ma:fieldsID="2ac4dc233b50ffd47a2b6a3fd01d7e44" ns2:_="" ns3:_="">
    <xsd:import namespace="36cdde5a-f574-479a-bfda-9e82c54172a6"/>
    <xsd:import namespace="cb49505f-9e43-4d58-991e-8446630adc0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dde5a-f574-479a-bfda-9e82c54172a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59195c5-f774-4934-9716-7b9687d442a0}" ma:internalName="TaxCatchAll" ma:showField="CatchAllData" ma:web="36cdde5a-f574-479a-bfda-9e82c54172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49505f-9e43-4d58-991e-8446630adc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4542bb-4c7b-4df3-8098-3cde4d4d4b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cdde5a-f574-479a-bfda-9e82c54172a6" xsi:nil="true"/>
    <MediaServiceKeyPoints xmlns="cb49505f-9e43-4d58-991e-8446630adc0e" xsi:nil="true"/>
    <lcf76f155ced4ddcb4097134ff3c332f xmlns="cb49505f-9e43-4d58-991e-8446630adc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2603BC-240B-4A92-A9EE-C1CF8B34C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dde5a-f574-479a-bfda-9e82c54172a6"/>
    <ds:schemaRef ds:uri="cb49505f-9e43-4d58-991e-8446630ad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016F9-7015-43E2-8C51-8C9B031A2916}">
  <ds:schemaRefs>
    <ds:schemaRef ds:uri="http://purl.org/dc/elements/1.1/"/>
    <ds:schemaRef ds:uri="http://purl.org/dc/dcmitype/"/>
    <ds:schemaRef ds:uri="http://schemas.openxmlformats.org/package/2006/metadata/core-properties"/>
    <ds:schemaRef ds:uri="http://purl.org/dc/terms/"/>
    <ds:schemaRef ds:uri="http://www.w3.org/XML/1998/namespace"/>
    <ds:schemaRef ds:uri="http://schemas.microsoft.com/office/2006/documentManagement/types"/>
    <ds:schemaRef ds:uri="http://schemas.microsoft.com/sharepoint/v3"/>
    <ds:schemaRef ds:uri="http://schemas.microsoft.com/office/2006/metadata/properties"/>
    <ds:schemaRef ds:uri="http://schemas.microsoft.com/office/infopath/2007/PartnerControls"/>
    <ds:schemaRef ds:uri="230e9df3-be65-4c73-a93b-d1236ebd677e"/>
    <ds:schemaRef ds:uri="16c05727-aa75-4e4a-9b5f-8a80a1165891"/>
    <ds:schemaRef ds:uri="71af3243-3dd4-4a8d-8c0d-dd76da1f02a5"/>
    <ds:schemaRef ds:uri="36cdde5a-f574-479a-bfda-9e82c54172a6"/>
    <ds:schemaRef ds:uri="cb49505f-9e43-4d58-991e-8446630adc0e"/>
  </ds:schemaRefs>
</ds:datastoreItem>
</file>

<file path=customXml/itemProps3.xml><?xml version="1.0" encoding="utf-8"?>
<ds:datastoreItem xmlns:ds="http://schemas.openxmlformats.org/officeDocument/2006/customXml" ds:itemID="{61C4CF09-E16C-491E-896B-59FA5BAACD58}">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Wilson</dc:creator>
  <cp:keywords/>
  <dc:description/>
  <cp:lastModifiedBy>Karan Wilson</cp:lastModifiedBy>
  <cp:revision/>
  <dcterms:created xsi:type="dcterms:W3CDTF">2024-06-26T05:40:23Z</dcterms:created>
  <dcterms:modified xsi:type="dcterms:W3CDTF">2024-07-15T09:51:08Z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0x01010030EC3D970A39C4449E28BB65FFC3E54D</vt:lpwstr>
  </property>
  <property fmtid="{D5CDD505-2E9C-101B-9397-08002B2CF9AE}" pid="3" name="MediaServiceImageTags">
    <vt:lpwstr/>
  </property>
</Properties>
</file>